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Avell\Desktop\contrato 0424\julho 2019\licitação\"/>
    </mc:Choice>
  </mc:AlternateContent>
  <bookViews>
    <workbookView xWindow="0" yWindow="0" windowWidth="28800" windowHeight="11831" activeTab="3"/>
  </bookViews>
  <sheets>
    <sheet name="planilha LOTE 2" sheetId="10" r:id="rId1"/>
    <sheet name="BDI1 lote 2" sheetId="4" r:id="rId2"/>
    <sheet name="BDI2 lote 2" sheetId="7" r:id="rId3"/>
    <sheet name="CFF lote 2" sheetId="6" r:id="rId4"/>
  </sheets>
  <externalReferences>
    <externalReference r:id="rId5"/>
    <externalReference r:id="rId6"/>
  </externalReferences>
  <definedNames>
    <definedName name="_xlnm.Print_Area" localSheetId="1">'BDI1 lote 2'!$A$1:$J$30</definedName>
    <definedName name="_xlnm.Print_Area" localSheetId="0">'planilha LOTE 2'!$A$1:$K$272</definedName>
    <definedName name="CFF_NumLinha">ROW('[1]CRONOGRAMA FÍSICO-FINANCEIRO'!$D$8)-ROW('[1]CRONOGRAMA FÍSICO-FINANCEIRO'!$D$14)-1</definedName>
    <definedName name="Dados.Lista.Localidade">[2]DADOS!$L$107:$L$134</definedName>
    <definedName name="TipoOrçamento">"BASE"</definedName>
    <definedName name="_xlnm.Print_Titles" localSheetId="0">'planilha LOTE 2'!$20:$20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6" l="1"/>
  <c r="F29" i="6" s="1"/>
  <c r="E26" i="6"/>
  <c r="F26" i="6" s="1"/>
  <c r="E23" i="6"/>
  <c r="F23" i="6" s="1"/>
  <c r="E20" i="6"/>
  <c r="F20" i="6" s="1"/>
  <c r="E17" i="6"/>
  <c r="F17" i="6" s="1"/>
  <c r="G29" i="6" l="1"/>
  <c r="G26" i="6"/>
  <c r="G23" i="6"/>
  <c r="G20" i="6"/>
  <c r="G17" i="6"/>
  <c r="H29" i="6" l="1"/>
  <c r="H26" i="6"/>
  <c r="H23" i="6"/>
  <c r="H20" i="6"/>
  <c r="H17" i="6"/>
  <c r="I29" i="6" l="1"/>
  <c r="I26" i="6"/>
  <c r="I23" i="6"/>
  <c r="I20" i="6"/>
  <c r="I17" i="6"/>
  <c r="J29" i="6" l="1"/>
  <c r="J26" i="6"/>
  <c r="J23" i="6"/>
  <c r="J20" i="6"/>
  <c r="J17" i="6"/>
  <c r="K29" i="6" l="1"/>
  <c r="K26" i="6"/>
  <c r="K23" i="6"/>
  <c r="K20" i="6"/>
  <c r="K17" i="6"/>
  <c r="L29" i="6" l="1"/>
  <c r="L26" i="6"/>
  <c r="L23" i="6"/>
  <c r="L20" i="6"/>
  <c r="L17" i="6"/>
  <c r="A27" i="7" l="1"/>
  <c r="I9" i="7"/>
  <c r="E18" i="7" s="1"/>
  <c r="A26" i="4"/>
  <c r="I8" i="4"/>
  <c r="D29" i="4" s="1"/>
  <c r="G25" i="7" l="1"/>
  <c r="E17" i="7"/>
  <c r="A18" i="7"/>
  <c r="A19" i="7"/>
  <c r="D30" i="7"/>
  <c r="E19" i="7"/>
  <c r="E30" i="7"/>
  <c r="A20" i="7"/>
  <c r="E31" i="7"/>
  <c r="E20" i="7"/>
  <c r="F22" i="7"/>
  <c r="F23" i="7"/>
  <c r="G23" i="7" s="1"/>
  <c r="A16" i="7"/>
  <c r="E16" i="7"/>
  <c r="A17" i="7"/>
  <c r="A15" i="4"/>
  <c r="E15" i="4"/>
  <c r="F21" i="4"/>
  <c r="E29" i="4"/>
  <c r="F22" i="4"/>
  <c r="G22" i="4" s="1"/>
  <c r="E30" i="4"/>
  <c r="A17" i="4"/>
  <c r="E17" i="4"/>
  <c r="A18" i="4"/>
  <c r="E18" i="4"/>
  <c r="A16" i="4"/>
  <c r="E16" i="4"/>
  <c r="A19" i="4"/>
  <c r="E19" i="4"/>
  <c r="G24" i="4"/>
  <c r="F25" i="7" l="1"/>
  <c r="F24" i="7"/>
  <c r="F24" i="4"/>
  <c r="F23" i="4"/>
  <c r="I15" i="10" l="1"/>
  <c r="V1" i="10"/>
  <c r="V2" i="10"/>
  <c r="I16" i="10"/>
  <c r="G24" i="7"/>
  <c r="G23" i="4"/>
  <c r="J96" i="10" l="1"/>
  <c r="K96" i="10" s="1"/>
  <c r="J239" i="10"/>
  <c r="K239" i="10" s="1"/>
  <c r="J226" i="10"/>
  <c r="K226" i="10" s="1"/>
  <c r="J248" i="10"/>
  <c r="K248" i="10" s="1"/>
  <c r="J90" i="10"/>
  <c r="K90" i="10" s="1"/>
  <c r="J195" i="10"/>
  <c r="K195" i="10" s="1"/>
  <c r="J181" i="10"/>
  <c r="K181" i="10" s="1"/>
  <c r="J252" i="10"/>
  <c r="K252" i="10" s="1"/>
  <c r="J88" i="10"/>
  <c r="K88" i="10" s="1"/>
  <c r="J183" i="10"/>
  <c r="K183" i="10" s="1"/>
  <c r="J223" i="10"/>
  <c r="K223" i="10" s="1"/>
  <c r="J207" i="10"/>
  <c r="K207" i="10" s="1"/>
  <c r="J217" i="10"/>
  <c r="K217" i="10" s="1"/>
  <c r="J62" i="10"/>
  <c r="K62" i="10" s="1"/>
  <c r="J107" i="10"/>
  <c r="K107" i="10" s="1"/>
  <c r="J213" i="10"/>
  <c r="K213" i="10" s="1"/>
  <c r="J245" i="10"/>
  <c r="K245" i="10" s="1"/>
  <c r="J199" i="10"/>
  <c r="K199" i="10" s="1"/>
  <c r="J253" i="10"/>
  <c r="K253" i="10" s="1"/>
  <c r="J233" i="10"/>
  <c r="K233" i="10" s="1"/>
  <c r="J220" i="10"/>
  <c r="K220" i="10" s="1"/>
  <c r="J242" i="10"/>
  <c r="K242" i="10" s="1"/>
  <c r="J219" i="10"/>
  <c r="K219" i="10" s="1"/>
  <c r="J185" i="10"/>
  <c r="K185" i="10" s="1"/>
  <c r="J115" i="10"/>
  <c r="K115" i="10" s="1"/>
  <c r="J210" i="10"/>
  <c r="K210" i="10" s="1"/>
  <c r="J229" i="10"/>
  <c r="K229" i="10" s="1"/>
  <c r="J228" i="10"/>
  <c r="K228" i="10" s="1"/>
  <c r="J114" i="10"/>
  <c r="K114" i="10" s="1"/>
  <c r="J106" i="10"/>
  <c r="K106" i="10" s="1"/>
  <c r="J200" i="10"/>
  <c r="K200" i="10" s="1"/>
  <c r="J102" i="10"/>
  <c r="K102" i="10" s="1"/>
  <c r="J251" i="10"/>
  <c r="K251" i="10" s="1"/>
  <c r="J216" i="10"/>
  <c r="K216" i="10" s="1"/>
  <c r="J247" i="10"/>
  <c r="K247" i="10" s="1"/>
  <c r="J227" i="10"/>
  <c r="K227" i="10" s="1"/>
  <c r="J214" i="10"/>
  <c r="K214" i="10" s="1"/>
  <c r="J236" i="10"/>
  <c r="K236" i="10" s="1"/>
  <c r="J208" i="10"/>
  <c r="K208" i="10" s="1"/>
  <c r="J184" i="10"/>
  <c r="K184" i="10" s="1"/>
  <c r="J104" i="10"/>
  <c r="K104" i="10" s="1"/>
  <c r="J190" i="10"/>
  <c r="K190" i="10" s="1"/>
  <c r="J201" i="10"/>
  <c r="K201" i="10" s="1"/>
  <c r="J197" i="10"/>
  <c r="K197" i="10" s="1"/>
  <c r="J103" i="10"/>
  <c r="K103" i="10" s="1"/>
  <c r="J238" i="10"/>
  <c r="K238" i="10" s="1"/>
  <c r="J108" i="10"/>
  <c r="K108" i="10" s="1"/>
  <c r="J202" i="10"/>
  <c r="K202" i="10" s="1"/>
  <c r="J241" i="10"/>
  <c r="K241" i="10" s="1"/>
  <c r="J221" i="10"/>
  <c r="K221" i="10" s="1"/>
  <c r="J119" i="10"/>
  <c r="K119" i="10" s="1"/>
  <c r="J230" i="10"/>
  <c r="K230" i="10" s="1"/>
  <c r="J187" i="10"/>
  <c r="K187" i="10" s="1"/>
  <c r="J225" i="10"/>
  <c r="K225" i="10" s="1"/>
  <c r="J243" i="10"/>
  <c r="K243" i="10" s="1"/>
  <c r="J147" i="10"/>
  <c r="K147" i="10" s="1"/>
  <c r="K146" i="10" s="1"/>
  <c r="J109" i="10"/>
  <c r="K109" i="10" s="1"/>
  <c r="J218" i="10"/>
  <c r="K218" i="10" s="1"/>
  <c r="J189" i="10"/>
  <c r="K189" i="10" s="1"/>
  <c r="J44" i="10"/>
  <c r="K44" i="10" s="1"/>
  <c r="J179" i="10"/>
  <c r="K179" i="10" s="1"/>
  <c r="J95" i="10"/>
  <c r="K95" i="10" s="1"/>
  <c r="J191" i="10"/>
  <c r="K191" i="10" s="1"/>
  <c r="J198" i="10"/>
  <c r="K198" i="10" s="1"/>
  <c r="J105" i="10"/>
  <c r="K105" i="10" s="1"/>
  <c r="J235" i="10"/>
  <c r="K235" i="10" s="1"/>
  <c r="J215" i="10"/>
  <c r="K215" i="10" s="1"/>
  <c r="J94" i="10"/>
  <c r="K94" i="10" s="1"/>
  <c r="J224" i="10"/>
  <c r="K224" i="10" s="1"/>
  <c r="J249" i="10"/>
  <c r="K249" i="10" s="1"/>
  <c r="J193" i="10"/>
  <c r="K193" i="10" s="1"/>
  <c r="J222" i="10"/>
  <c r="K222" i="10" s="1"/>
  <c r="J231" i="10"/>
  <c r="K231" i="10" s="1"/>
  <c r="J120" i="10"/>
  <c r="K120" i="10" s="1"/>
  <c r="J211" i="10"/>
  <c r="K211" i="10" s="1"/>
  <c r="J117" i="10"/>
  <c r="K117" i="10" s="1"/>
  <c r="J92" i="10"/>
  <c r="K92" i="10" s="1"/>
  <c r="J237" i="10"/>
  <c r="K237" i="10" s="1"/>
  <c r="J118" i="10"/>
  <c r="K118" i="10" s="1"/>
  <c r="J116" i="10"/>
  <c r="K116" i="10" s="1"/>
  <c r="J89" i="10"/>
  <c r="K89" i="10" s="1"/>
  <c r="J194" i="10"/>
  <c r="K194" i="10" s="1"/>
  <c r="J240" i="10"/>
  <c r="K240" i="10" s="1"/>
  <c r="J186" i="10"/>
  <c r="K186" i="10" s="1"/>
  <c r="J234" i="10"/>
  <c r="K234" i="10" s="1"/>
  <c r="J180" i="10"/>
  <c r="K180" i="10" s="1"/>
  <c r="J91" i="10"/>
  <c r="K91" i="10" s="1"/>
  <c r="J188" i="10"/>
  <c r="K188" i="10" s="1"/>
  <c r="J209" i="10"/>
  <c r="K209" i="10" s="1"/>
  <c r="J196" i="10"/>
  <c r="K196" i="10" s="1"/>
  <c r="J192" i="10"/>
  <c r="K192" i="10" s="1"/>
  <c r="J182" i="10"/>
  <c r="K182" i="10" s="1"/>
  <c r="J178" i="10"/>
  <c r="K178" i="10" s="1"/>
  <c r="J244" i="10"/>
  <c r="K244" i="10" s="1"/>
  <c r="J93" i="10"/>
  <c r="K93" i="10" s="1"/>
  <c r="J232" i="10"/>
  <c r="K232" i="10" s="1"/>
  <c r="J130" i="10"/>
  <c r="K130" i="10" s="1"/>
  <c r="J66" i="10"/>
  <c r="K66" i="10" s="1"/>
  <c r="J142" i="10"/>
  <c r="K142" i="10" s="1"/>
  <c r="J126" i="10"/>
  <c r="K126" i="10" s="1"/>
  <c r="J125" i="10"/>
  <c r="K125" i="10" s="1"/>
  <c r="J137" i="10"/>
  <c r="K137" i="10" s="1"/>
  <c r="J85" i="10"/>
  <c r="K85" i="10" s="1"/>
  <c r="J134" i="10"/>
  <c r="K134" i="10" s="1"/>
  <c r="J176" i="10"/>
  <c r="K176" i="10" s="1"/>
  <c r="J173" i="10"/>
  <c r="K173" i="10" s="1"/>
  <c r="J83" i="10"/>
  <c r="K83" i="10" s="1"/>
  <c r="J70" i="10"/>
  <c r="K70" i="10" s="1"/>
  <c r="J132" i="10"/>
  <c r="K132" i="10" s="1"/>
  <c r="J39" i="10"/>
  <c r="K39" i="10" s="1"/>
  <c r="J74" i="10"/>
  <c r="K74" i="10" s="1"/>
  <c r="J159" i="10"/>
  <c r="K159" i="10" s="1"/>
  <c r="J32" i="10"/>
  <c r="K32" i="10" s="1"/>
  <c r="J144" i="10"/>
  <c r="K144" i="10" s="1"/>
  <c r="J80" i="10"/>
  <c r="K80" i="10" s="1"/>
  <c r="J47" i="10"/>
  <c r="K47" i="10" s="1"/>
  <c r="J175" i="10"/>
  <c r="K175" i="10" s="1"/>
  <c r="J52" i="10"/>
  <c r="K52" i="10" s="1"/>
  <c r="J123" i="10"/>
  <c r="K123" i="10" s="1"/>
  <c r="J65" i="10"/>
  <c r="K65" i="10" s="1"/>
  <c r="J156" i="10"/>
  <c r="K156" i="10" s="1"/>
  <c r="J33" i="10"/>
  <c r="K33" i="10" s="1"/>
  <c r="J122" i="10"/>
  <c r="K122" i="10" s="1"/>
  <c r="J82" i="10"/>
  <c r="K82" i="10" s="1"/>
  <c r="J100" i="10"/>
  <c r="K100" i="10" s="1"/>
  <c r="J131" i="10"/>
  <c r="K131" i="10" s="1"/>
  <c r="J79" i="10"/>
  <c r="K79" i="10" s="1"/>
  <c r="J68" i="10"/>
  <c r="K68" i="10" s="1"/>
  <c r="J165" i="10"/>
  <c r="K165" i="10" s="1"/>
  <c r="J162" i="10"/>
  <c r="K162" i="10" s="1"/>
  <c r="J30" i="10"/>
  <c r="K30" i="10" s="1"/>
  <c r="J59" i="10"/>
  <c r="K59" i="10" s="1"/>
  <c r="J31" i="10"/>
  <c r="K31" i="10" s="1"/>
  <c r="J267" i="10"/>
  <c r="K267" i="10" s="1"/>
  <c r="J258" i="10"/>
  <c r="K258" i="10" s="1"/>
  <c r="J53" i="10"/>
  <c r="K53" i="10" s="1"/>
  <c r="J35" i="10"/>
  <c r="K35" i="10" s="1"/>
  <c r="J63" i="10"/>
  <c r="K63" i="10" s="1"/>
  <c r="J26" i="10"/>
  <c r="K26" i="10" s="1"/>
  <c r="J133" i="10"/>
  <c r="K133" i="10" s="1"/>
  <c r="J60" i="10"/>
  <c r="K60" i="10" s="1"/>
  <c r="J157" i="10"/>
  <c r="K157" i="10" s="1"/>
  <c r="J168" i="10"/>
  <c r="K168" i="10" s="1"/>
  <c r="J138" i="10"/>
  <c r="K138" i="10" s="1"/>
  <c r="J40" i="10"/>
  <c r="K40" i="10" s="1"/>
  <c r="J97" i="10"/>
  <c r="K97" i="10" s="1"/>
  <c r="J76" i="10"/>
  <c r="K76" i="10" s="1"/>
  <c r="J81" i="10"/>
  <c r="K81" i="10" s="1"/>
  <c r="J111" i="10"/>
  <c r="K111" i="10" s="1"/>
  <c r="J73" i="10"/>
  <c r="K73" i="10" s="1"/>
  <c r="J58" i="10"/>
  <c r="K58" i="10" s="1"/>
  <c r="J270" i="10"/>
  <c r="K270" i="10" s="1"/>
  <c r="J152" i="10"/>
  <c r="K152" i="10" s="1"/>
  <c r="J160" i="10"/>
  <c r="K160" i="10" s="1"/>
  <c r="J49" i="10"/>
  <c r="K49" i="10" s="1"/>
  <c r="J261" i="10"/>
  <c r="K261" i="10" s="1"/>
  <c r="J69" i="10"/>
  <c r="K69" i="10" s="1"/>
  <c r="J167" i="10"/>
  <c r="K167" i="10" s="1"/>
  <c r="J151" i="10"/>
  <c r="K151" i="10" s="1"/>
  <c r="J124" i="10"/>
  <c r="K124" i="10" s="1"/>
  <c r="J57" i="10"/>
  <c r="K57" i="10" s="1"/>
  <c r="J84" i="10"/>
  <c r="K84" i="10" s="1"/>
  <c r="J51" i="10"/>
  <c r="K51" i="10" s="1"/>
  <c r="J75" i="10"/>
  <c r="K75" i="10" s="1"/>
  <c r="J67" i="10"/>
  <c r="K67" i="10" s="1"/>
  <c r="J54" i="10"/>
  <c r="K54" i="10" s="1"/>
  <c r="J36" i="10"/>
  <c r="K36" i="10" s="1"/>
  <c r="J164" i="10"/>
  <c r="K164" i="10" s="1"/>
  <c r="J161" i="10"/>
  <c r="K161" i="10" s="1"/>
  <c r="J264" i="10"/>
  <c r="K264" i="10" s="1"/>
  <c r="J27" i="10"/>
  <c r="K27" i="10" s="1"/>
  <c r="J155" i="10"/>
  <c r="K155" i="10" s="1"/>
  <c r="J112" i="10"/>
  <c r="K112" i="10" s="1"/>
  <c r="J25" i="10"/>
  <c r="K25" i="10" s="1"/>
  <c r="J205" i="10"/>
  <c r="K205" i="10" s="1"/>
  <c r="J29" i="10"/>
  <c r="K29" i="10" s="1"/>
  <c r="J271" i="10"/>
  <c r="K271" i="10" s="1"/>
  <c r="J98" i="10"/>
  <c r="K98" i="10" s="1"/>
  <c r="J43" i="10"/>
  <c r="K43" i="10" s="1"/>
  <c r="J78" i="10"/>
  <c r="K78" i="10" s="1"/>
  <c r="J45" i="10"/>
  <c r="K45" i="10" s="1"/>
  <c r="J50" i="10"/>
  <c r="K50" i="10" s="1"/>
  <c r="J61" i="10"/>
  <c r="K61" i="10" s="1"/>
  <c r="J48" i="10"/>
  <c r="K48" i="10" s="1"/>
  <c r="J260" i="10"/>
  <c r="K260" i="10" s="1"/>
  <c r="J154" i="10"/>
  <c r="K154" i="10" s="1"/>
  <c r="J139" i="10"/>
  <c r="K139" i="10" s="1"/>
  <c r="J170" i="10"/>
  <c r="K170" i="10" s="1"/>
  <c r="J262" i="10"/>
  <c r="K262" i="10" s="1"/>
  <c r="J72" i="10"/>
  <c r="K72" i="10" s="1"/>
  <c r="J42" i="10"/>
  <c r="K42" i="10" s="1"/>
  <c r="J254" i="10"/>
  <c r="K254" i="10" s="1"/>
  <c r="J136" i="10"/>
  <c r="K136" i="10" s="1"/>
  <c r="J24" i="10"/>
  <c r="K24" i="10" s="1"/>
  <c r="J153" i="10"/>
  <c r="K153" i="10" s="1"/>
  <c r="J174" i="10"/>
  <c r="K174" i="10" s="1"/>
  <c r="J150" i="10"/>
  <c r="K150" i="10" s="1"/>
  <c r="J145" i="10"/>
  <c r="K145" i="10" s="1"/>
  <c r="J99" i="10"/>
  <c r="K99" i="10" s="1"/>
  <c r="J77" i="10"/>
  <c r="K77" i="10" s="1"/>
  <c r="J41" i="10"/>
  <c r="K41" i="10" s="1"/>
  <c r="J256" i="10"/>
  <c r="K256" i="10" s="1"/>
  <c r="J206" i="10"/>
  <c r="K206" i="10" s="1"/>
  <c r="J169" i="10"/>
  <c r="K169" i="10" s="1"/>
  <c r="J23" i="10"/>
  <c r="K23" i="10" s="1"/>
  <c r="J121" i="10"/>
  <c r="K121" i="10" s="1"/>
  <c r="J141" i="10"/>
  <c r="K141" i="10" s="1"/>
  <c r="J255" i="10"/>
  <c r="K255" i="10" s="1"/>
  <c r="J263" i="10"/>
  <c r="K263" i="10" s="1"/>
  <c r="J64" i="10"/>
  <c r="K64" i="10" s="1"/>
  <c r="J55" i="10"/>
  <c r="K55" i="10" s="1"/>
  <c r="J266" i="10"/>
  <c r="K266" i="10" s="1"/>
  <c r="J34" i="10"/>
  <c r="K34" i="10" s="1"/>
  <c r="J250" i="10"/>
  <c r="K250" i="10" s="1"/>
  <c r="J163" i="10"/>
  <c r="K163" i="10" s="1"/>
  <c r="J143" i="10"/>
  <c r="K143" i="10" s="1"/>
  <c r="J272" i="10"/>
  <c r="K272" i="10" s="1"/>
  <c r="J110" i="10"/>
  <c r="K110" i="10" s="1"/>
  <c r="J268" i="10"/>
  <c r="K268" i="10" s="1"/>
  <c r="J203" i="10"/>
  <c r="K203" i="10" s="1"/>
  <c r="J158" i="10"/>
  <c r="K158" i="10" s="1"/>
  <c r="J46" i="10"/>
  <c r="K46" i="10" s="1"/>
  <c r="J28" i="10"/>
  <c r="K28" i="10" s="1"/>
  <c r="J246" i="10"/>
  <c r="K246" i="10" s="1"/>
  <c r="J172" i="10"/>
  <c r="K172" i="10" s="1"/>
  <c r="J204" i="10"/>
  <c r="K204" i="10" s="1"/>
  <c r="J171" i="10"/>
  <c r="K171" i="10" s="1"/>
  <c r="J135" i="10"/>
  <c r="K135" i="10" s="1"/>
  <c r="J259" i="10"/>
  <c r="K259" i="10" s="1"/>
  <c r="K265" i="10" l="1"/>
  <c r="C25" i="6" s="1"/>
  <c r="H27" i="6" s="1"/>
  <c r="K269" i="10"/>
  <c r="C28" i="6" s="1"/>
  <c r="H30" i="6" s="1"/>
  <c r="K101" i="10"/>
  <c r="K177" i="10"/>
  <c r="K87" i="10"/>
  <c r="K56" i="10"/>
  <c r="K113" i="10"/>
  <c r="K212" i="10"/>
  <c r="K149" i="10"/>
  <c r="K140" i="10"/>
  <c r="K257" i="10"/>
  <c r="K71" i="10"/>
  <c r="L27" i="6"/>
  <c r="K166" i="10"/>
  <c r="K38" i="10"/>
  <c r="K22" i="10"/>
  <c r="K129" i="10"/>
  <c r="F30" i="6" l="1"/>
  <c r="E30" i="6"/>
  <c r="F27" i="6"/>
  <c r="E27" i="6"/>
  <c r="G27" i="6"/>
  <c r="I27" i="6"/>
  <c r="J27" i="6"/>
  <c r="K27" i="6"/>
  <c r="K148" i="10"/>
  <c r="L30" i="6"/>
  <c r="I30" i="6"/>
  <c r="G30" i="6"/>
  <c r="J30" i="6"/>
  <c r="K30" i="6"/>
  <c r="K128" i="10"/>
  <c r="C16" i="6"/>
  <c r="K86" i="10"/>
  <c r="K37" i="10" s="1"/>
  <c r="C19" i="6" s="1"/>
  <c r="K127" i="10" l="1"/>
  <c r="C22" i="6" s="1"/>
  <c r="I21" i="6"/>
  <c r="J21" i="6"/>
  <c r="K21" i="6"/>
  <c r="L21" i="6"/>
  <c r="G21" i="6"/>
  <c r="F21" i="6"/>
  <c r="H21" i="6"/>
  <c r="E21" i="6"/>
  <c r="J18" i="6"/>
  <c r="K18" i="6"/>
  <c r="F18" i="6"/>
  <c r="E18" i="6"/>
  <c r="G18" i="6"/>
  <c r="H18" i="6"/>
  <c r="I18" i="6"/>
  <c r="L18" i="6"/>
  <c r="K21" i="10" l="1"/>
  <c r="C12" i="6" s="1"/>
  <c r="K24" i="6"/>
  <c r="K15" i="6" s="1"/>
  <c r="E24" i="6"/>
  <c r="E15" i="6" s="1"/>
  <c r="F24" i="6"/>
  <c r="F15" i="6" s="1"/>
  <c r="G24" i="6"/>
  <c r="G15" i="6" s="1"/>
  <c r="H24" i="6"/>
  <c r="H15" i="6" s="1"/>
  <c r="I24" i="6"/>
  <c r="I15" i="6" s="1"/>
  <c r="J24" i="6"/>
  <c r="J15" i="6" s="1"/>
  <c r="L24" i="6"/>
  <c r="L15" i="6" s="1"/>
  <c r="J14" i="6" l="1"/>
  <c r="L14" i="6"/>
  <c r="I14" i="6"/>
  <c r="H14" i="6"/>
  <c r="G14" i="6"/>
  <c r="F14" i="6"/>
  <c r="E14" i="6"/>
  <c r="E12" i="6" s="1"/>
  <c r="E13" i="6" s="1"/>
  <c r="K14" i="6"/>
  <c r="F12" i="6" l="1"/>
  <c r="F13" i="6" s="1"/>
  <c r="H12" i="6"/>
  <c r="H13" i="6" s="1"/>
  <c r="J12" i="6"/>
  <c r="J13" i="6" s="1"/>
  <c r="K12" i="6"/>
  <c r="K13" i="6" s="1"/>
  <c r="G12" i="6"/>
  <c r="G13" i="6" s="1"/>
  <c r="I12" i="6"/>
  <c r="I13" i="6" s="1"/>
  <c r="L12" i="6"/>
  <c r="L13" i="6" s="1"/>
</calcChain>
</file>

<file path=xl/sharedStrings.xml><?xml version="1.0" encoding="utf-8"?>
<sst xmlns="http://schemas.openxmlformats.org/spreadsheetml/2006/main" count="1812" uniqueCount="726">
  <si>
    <t>Item</t>
  </si>
  <si>
    <t>Fonte</t>
  </si>
  <si>
    <t>Código</t>
  </si>
  <si>
    <t>Descrição</t>
  </si>
  <si>
    <t>Unidade</t>
  </si>
  <si>
    <t>Custo Unitário (R$)</t>
  </si>
  <si>
    <t>BDI
(%)</t>
  </si>
  <si>
    <t>Preço Unitário (R$)</t>
  </si>
  <si>
    <t>Preço Total
(R$)</t>
  </si>
  <si>
    <t>SINAPI</t>
  </si>
  <si>
    <t>74209/1</t>
  </si>
  <si>
    <t>PLACA DE OBRA EM CHAPA DE ACO GALVANIZADO</t>
  </si>
  <si>
    <t>M2</t>
  </si>
  <si>
    <t>COTAÇÃO</t>
  </si>
  <si>
    <t>ASSENTAMENTO DE PECAS, CONEXOES, APARELHOS E ACESSORIOS DE FERRO FUNDIDO DUCTIL, JUNTA ELASTICA, MECANICA OU FLANGEADA, COM DIAMETROS DE 50 A 300 MM.</t>
  </si>
  <si>
    <t>KG</t>
  </si>
  <si>
    <t>INSTALAÇÃO DE VÁLVULAS OU REGISTROS COM JUNTA FLANGEADA - DN 100</t>
  </si>
  <si>
    <t>UN</t>
  </si>
  <si>
    <t>INSTALAÇÃO DE VÁLVULAS OU REGISTROS COM JUNTA FLANGEADA - DN 150</t>
  </si>
  <si>
    <t>INSTALAÇÃO DE VÁLVULAS OU REGISTROS COM JUNTA FLANGEADA - DN 200</t>
  </si>
  <si>
    <t>M3</t>
  </si>
  <si>
    <t>92874</t>
  </si>
  <si>
    <t>LANÇAMENTO COM USO DE BOMBA, ADENSAMENTO E ACABAMENTO DE CONCRETO EM ESTRUTURAS. AF_12/2015</t>
  </si>
  <si>
    <t>SINAPI-I</t>
  </si>
  <si>
    <t>M</t>
  </si>
  <si>
    <t>2.</t>
  </si>
  <si>
    <t>2.1.</t>
  </si>
  <si>
    <t>020</t>
  </si>
  <si>
    <t>2.2.</t>
  </si>
  <si>
    <t>2.2.1.</t>
  </si>
  <si>
    <t>2.2.1.0.1.</t>
  </si>
  <si>
    <t>2.2.1.0.2.</t>
  </si>
  <si>
    <t>2.2.1.0.3.</t>
  </si>
  <si>
    <t>2.2.2.</t>
  </si>
  <si>
    <t>2.2.2.0.1.</t>
  </si>
  <si>
    <t>2.2.2.0.2.</t>
  </si>
  <si>
    <t>2.2.2.0.3.</t>
  </si>
  <si>
    <t>2.2.2.0.4.</t>
  </si>
  <si>
    <t>2.2.2.0.5.</t>
  </si>
  <si>
    <t>2.2.2.0.6.</t>
  </si>
  <si>
    <t>2.2.2.0.7.</t>
  </si>
  <si>
    <t>2.2.2.0.8.</t>
  </si>
  <si>
    <t>2.2.2.0.9.</t>
  </si>
  <si>
    <t>PREPARO DE FUNDO DE VALA  COM LARGURA MENOR QUE 1,5 M, EM LOCAL COM NÍVEL ALTO DE INTERFERÊNCIA. AF_06/2016</t>
  </si>
  <si>
    <t>2.2.2.0.10.</t>
  </si>
  <si>
    <t>73817/1</t>
  </si>
  <si>
    <t>EMBASAMENTO DE MATERIAL GRANULAR - PO DE PEDRA</t>
  </si>
  <si>
    <t>2.2.3.</t>
  </si>
  <si>
    <t>2.2.3.0.1.</t>
  </si>
  <si>
    <t>2.2.3.0.2.</t>
  </si>
  <si>
    <t>2.2.3.0.3.</t>
  </si>
  <si>
    <t>2.2.3.0.4.</t>
  </si>
  <si>
    <t>2.2.3.0.5.</t>
  </si>
  <si>
    <t>2.2.3.0.6.</t>
  </si>
  <si>
    <t>2.2.3.0.7.</t>
  </si>
  <si>
    <t>2.2.3.0.8.</t>
  </si>
  <si>
    <t>2.2.3.0.9.</t>
  </si>
  <si>
    <t>2.2.3.0.10.</t>
  </si>
  <si>
    <t>2.2.3.0.11.</t>
  </si>
  <si>
    <t>2.2.3.0.12.</t>
  </si>
  <si>
    <t>2.2.4.</t>
  </si>
  <si>
    <t>92775</t>
  </si>
  <si>
    <t>92776</t>
  </si>
  <si>
    <t>92777</t>
  </si>
  <si>
    <t>92778</t>
  </si>
  <si>
    <t>92779</t>
  </si>
  <si>
    <t>91341</t>
  </si>
  <si>
    <t>PORTA EM ALUMÍNIO DE ABRIR TIPO VENEZIANA COM GUARNIÇÃO, FIXAÇÃO COM PARAFUSOS - FORNECIMENTO E INSTALAÇÃO. AF_08/2015</t>
  </si>
  <si>
    <t>94218</t>
  </si>
  <si>
    <t>88489</t>
  </si>
  <si>
    <t>APLICAÇÃO MANUAL DE PINTURA COM TINTA LÁTEX ACRÍLICA EM PAREDES, DUAS DEMÃOS. AF_06/2014</t>
  </si>
  <si>
    <t>2.3.</t>
  </si>
  <si>
    <t>2.3.1.</t>
  </si>
  <si>
    <t>2.3.2.</t>
  </si>
  <si>
    <t>H</t>
  </si>
  <si>
    <t>002</t>
  </si>
  <si>
    <t>008</t>
  </si>
  <si>
    <t>009</t>
  </si>
  <si>
    <t>010</t>
  </si>
  <si>
    <t>012</t>
  </si>
  <si>
    <t>014</t>
  </si>
  <si>
    <t>M3XKM</t>
  </si>
  <si>
    <t>MONTADOR (TUBO AÇO/EQUIPAMENTOS) COM ENCARGOS COMPLEMENTARES</t>
  </si>
  <si>
    <t>Nível</t>
  </si>
  <si>
    <t>Quantidade</t>
  </si>
  <si>
    <t>Serviço</t>
  </si>
  <si>
    <t/>
  </si>
  <si>
    <t>BDI 1</t>
  </si>
  <si>
    <t>LOTE</t>
  </si>
  <si>
    <t>CONSTRUÇÃO DE ADUTORAS E RESERVATÓRIOS PARA ABASTECIMENTO DE ÁGUA DA ZONA ALTA 3 E ZONA MÉDIA 4</t>
  </si>
  <si>
    <t>Nível 2</t>
  </si>
  <si>
    <t>10775</t>
  </si>
  <si>
    <t>LOCACAO DE CONTAINER 2,30  X  6,00 M, ALT. 2,50 M, COM 1 SANITARIO, PARA ESCRITORIO, COMPLETO, SEM DIVISORIAS INTERNAS</t>
  </si>
  <si>
    <t xml:space="preserve">MES   </t>
  </si>
  <si>
    <t>BDI 2</t>
  </si>
  <si>
    <t>10776</t>
  </si>
  <si>
    <t>LOCACAO DE CONTAINER 2,30  X  6,00 M, ALT. 2,50 M, PARA ESCRITORIO, SEM DIVISORIAS INTERNAS E SEM SANITARIO</t>
  </si>
  <si>
    <t>10778</t>
  </si>
  <si>
    <t>LOCACAO DE CONTAINER 2,30 X 6,00 M, ALT. 2,50 M,  PARA SANITARIO,  COM 4 BACIAS, 8 CHUVEIROS,1 LAVATORIO E 1 MICTORIO</t>
  </si>
  <si>
    <t>74218/1</t>
  </si>
  <si>
    <t>KIT CAVALETE PVC COM REGISTRO 3/4" - FORNECIMENTO E INSTALACAO</t>
  </si>
  <si>
    <t>74253/1</t>
  </si>
  <si>
    <t>RAMAL PREDIAL EM TUBO PEAD 20MM - FORNECIMENTO, INSTALAÇÃO, ESCAVAÇÃO E REATERRO</t>
  </si>
  <si>
    <t>ENTRADA PROVISORIA DE ENERGIA ELETRICA AEREA TRIFASICA 40A EM POSTE MADEIRA</t>
  </si>
  <si>
    <t>LIGAÇÃO DOMICILIAR DE ESGOTO DN 100MM, DA CASA ATÉ A CAIXA, COMPOSTO POR 10,0M TUBO DE PVC ESGOTO PREDIAL DN 100MM E CAIXA DE ALVENARIA COM TAMPA DE CONCRETO - FORNECIMENTO E INSTALAÇÃO</t>
  </si>
  <si>
    <t>73859/1</t>
  </si>
  <si>
    <t>DESMATAMENTO E LIMPEZA MECANIZADA DE TERRENO COM REMOCAO DE CAMADA VEGETAL, UTILIZANDO TRATOR DE ESTEIRAS</t>
  </si>
  <si>
    <t>79473</t>
  </si>
  <si>
    <t>CORTE E ATERRO COMPENSADO</t>
  </si>
  <si>
    <t>74238/2</t>
  </si>
  <si>
    <t>PORTAO EM TELA ARAME GALVANIZADO N.12 MALHA 2" E MOLDURA EM TUBOS DE ACO COM DUAS FOLHAS DE ABRIR, INCLUSO FERRAGENS</t>
  </si>
  <si>
    <t>98522</t>
  </si>
  <si>
    <t>ALAMBRADO EM MOURÕES DE CONCRETO, COM TELA DE ARAME GALVANIZADO (INCLUSIVE MURETA EM CONCRETO). AF_05/2018</t>
  </si>
  <si>
    <t>COMPOSIÇÃO</t>
  </si>
  <si>
    <t>022</t>
  </si>
  <si>
    <t>INSTALAÇÃO DE CERCA CONCERTINA CLIPADA DUPLA COM HASTES E ARAME DE FIXAÇÃO, INSTALADA EM CERCA DE MOURÕES DE CONCRETO</t>
  </si>
  <si>
    <t>99059</t>
  </si>
  <si>
    <t>LOCACAO CONVENCIONAL DE OBRA, UTILIZANDO GABARITO DE TÁBUAS CORRIDAS PONTALETADAS A CADA 2,00M -  2 UTILIZAÇÕES. AF_10/2018</t>
  </si>
  <si>
    <t>ADUTORAS E SUB-ADUTORAS</t>
  </si>
  <si>
    <t>Nível 3</t>
  </si>
  <si>
    <t>ADUTORA PRINCIPAL DN300</t>
  </si>
  <si>
    <t>LOCAÇÃO DE REDE DE ÁGUA OU ESGOTO. AF_10/2018</t>
  </si>
  <si>
    <t>97636</t>
  </si>
  <si>
    <t>DEMOLIÇÃO PARCIAL DE PAVIMENTO ASFÁLTICO, DE FORMA MECANIZADA, SEM REAPROVEITAMENTO. AF_12/2017</t>
  </si>
  <si>
    <t>90099</t>
  </si>
  <si>
    <t>ESCAVAÇÃO MECANIZADA DE VALA COM PROF. ATÉ 1,5 M (MÉDIA ENTRE MONTANTE E JUSANTE/UMA COMPOSIÇÃO POR TRECHO), COM RETROESCAVADEIRA (0,26 M3/88 HP), LARG. MENOR QUE 0,8 M, EM SOLO DE 1A CATEGORIA, EM LOCAIS COM ALTO NÍVEL DE INTERFERÊNCIA. AF_01/2015</t>
  </si>
  <si>
    <t>ESCORAMENTO DE VALA, TIPO PONTALETEAMENTO, COM PROFUNDIDADE DE 0 A 1,5 M, LARGURA MENOR QUE 1,5 M, EM LOCAL COM NÍVEL ALTO DE INTERFERÊNCIA. AF_06/2016</t>
  </si>
  <si>
    <t>9827</t>
  </si>
  <si>
    <t>TUBO PVC DEFOFO, JEI, 1 MPA, DN 300 MM, PARA REDE DE AGUA (NBR 7665)</t>
  </si>
  <si>
    <t xml:space="preserve">M     </t>
  </si>
  <si>
    <t>CARGA, TRANSPORTE E DESCARGA DE TUBOS, CONEXÕES E VÁLVULAS EM CAMINHÃO PRANCHA DOTADO DE GUINDAUTO HIDRAULICO (MUNCK) DO ESTOQUE ATÉ O LOCAL DA OBRA (DMT=4,0 KM)</t>
  </si>
  <si>
    <t>T</t>
  </si>
  <si>
    <t>97130</t>
  </si>
  <si>
    <t>ASSENTAMENTO DE TUBO DE PVC DEFOFO OU PRFV OU RPVC PARA REDE DE ÁGUA, DN 300 MM, JUNTA ELÁSTICA INTEGRADA, INSTALADO EM LOCAL COM NÍVEL ALTO DE INTERFERÊNCIAS (NÃO INCLUI FORNECIMENTO). AF_11/2017</t>
  </si>
  <si>
    <t>REATERRO MANUAL APILOADO COM SOQUETE. AF_10/2017</t>
  </si>
  <si>
    <t>REATERRO MECANIZADO DE VALA COM RETROESCAVADEIRA (CAPACIDADE DA CAÇAMBA DA RETRO: 0,26 M³ / POTÊNCIA: 88 HP), LARGURA DE 0,8 A 1,5 M, PROFUNDIDADE ATÉ 1,5 M, COM SOLO DE 1ª CATEGORIA EM LOCAIS COM ALTO NÍVEL DE INTERFERÊNCIA. AF_04/2016</t>
  </si>
  <si>
    <t>003</t>
  </si>
  <si>
    <t>IMPRIMAÇÃO DA BASE DE PAVIMENTO COM EMULSÃO ASFALTICA RR-2C APLICAÇÃO DE 1KG/M2</t>
  </si>
  <si>
    <t>RECOMPOSIÇÃO DE PAVIMENTO ASFÁLTICO COM CBUQ FAIXA C ESPESSURA 5CM CONSUMO MÉDIO DE 130KG CBUQ/M2 DESCARGA MANUAL DE CAMINHÃO BASCULANTE, ESPALHAMENTO MANUAL DA MASSA E COMPACTAÇÃO COM ROLO LISO</t>
  </si>
  <si>
    <t>95303</t>
  </si>
  <si>
    <t>TRANSPORTE COM CAMINHÃO BASCULANTE 10 M3 DE MASSA ASFALTICA PARA PAVIMENTAÇÃO URBANA</t>
  </si>
  <si>
    <t>FABRICAÇÃO, MONTAGEM E DESMONTAGEM DE FÔRMA PARA BLOCO DE COROAMENTO, EM MADEIRA SERRADA, E=25 MM, 4 UTILIZAÇÕES. AF_06/2017</t>
  </si>
  <si>
    <t>96555</t>
  </si>
  <si>
    <t>CONCRETAGEM DE BLOCOS DE COROAMENTO E VIGAS BALDRAME, FCK 30 MPA, COM USO DE JERICA  LANÇAMENTO, ADENSAMENTO E ACABAMENTO. AF_06/2017</t>
  </si>
  <si>
    <t>021</t>
  </si>
  <si>
    <t>CARGA, TRANSPORTE E DESCARGA DE TUBOS, CONEXÕES E VÁLVULAS EM CAMINHÃO TOCO CARROCERIA DE MADEIRA DO ESTOQUE ATÉ O LOCAL DA OBRA (DMT=4,0 KM). CARGA E DESCARGA MANUAIS</t>
  </si>
  <si>
    <t>ESCAVAÇÃO MECANIZADA DE VALA COM PROF. ATÉ 1,5 M (MÉDIA ENTRE MONTANTE E JUSANTE/UMA COMPOSIÇÃO POR TRECHO), COM RETROESCAVADEIRA (0,26 M3/88 HP), LARG. DE 0,8 M A 1,5 M, EM SOLO DE 1A CATEGORIA, EM LOCAIS COM ALTO NÍVEL DE INTERFERÊNCIA. AF_01/2015</t>
  </si>
  <si>
    <t>UNID</t>
  </si>
  <si>
    <t xml:space="preserve">UN    </t>
  </si>
  <si>
    <t>CONEXÕES, VÁLVULAS, REGISTROS E PEÇAS ESPECIAIS DAS ADUTORAS E SUB-ADUTORAS</t>
  </si>
  <si>
    <t>Nível 4</t>
  </si>
  <si>
    <t>CONEXÕES ADUTORA E SUB-ADUTORAS</t>
  </si>
  <si>
    <t>0033</t>
  </si>
  <si>
    <t>Curva 11°15' com bolsas e junta elástica JGS DN300 (C11JGS 300)</t>
  </si>
  <si>
    <t>0035</t>
  </si>
  <si>
    <t>Curva 22°30' com bolsas e junta elástica JGS DN300 (C22JGS 300)</t>
  </si>
  <si>
    <t>0036</t>
  </si>
  <si>
    <t>Curva 90° com bolsas e junta elástica JGS DN300 (C90JGS 300)</t>
  </si>
  <si>
    <t>0039</t>
  </si>
  <si>
    <t>Extremidade flange e ponta para juntas JGS e JTI DN100 (EFP10/16 100)</t>
  </si>
  <si>
    <t>0041</t>
  </si>
  <si>
    <t>Extremidade flange e ponta para juntas JGS e JTI DN300 (EFP10 300)</t>
  </si>
  <si>
    <t>0052</t>
  </si>
  <si>
    <t>Tê com bolsas e junta elástica JGS e flange DN300x100 (TJGSF10 300 100)</t>
  </si>
  <si>
    <t>0056</t>
  </si>
  <si>
    <t>Ventosa tríplice função flangeada DN100 (VTF10/16 100)</t>
  </si>
  <si>
    <t>0060</t>
  </si>
  <si>
    <t>Válvula de gaveta c/ flanges e cunha de borracha corpo curto c/ cabeçote Euro 23 DN300 (R23FC10/16 300)</t>
  </si>
  <si>
    <t>0075</t>
  </si>
  <si>
    <t>Válvula de gaveta c/ flanges e cunha de borracha corpo curto c/ cabeçote Euro 23 DN100 (R23FC10/16 100)</t>
  </si>
  <si>
    <t>83724</t>
  </si>
  <si>
    <t>INSTALAÇÃO DE VÁLVULAS OU REGISTROS COM JUNTA FLANGEADA - DN 300</t>
  </si>
  <si>
    <t>POÇO DE VISITA COM TAMPÃO DE FERRO 250MM PARA REGISTROS E VENTOSAS</t>
  </si>
  <si>
    <t>CONEXÕES HIDRANTES</t>
  </si>
  <si>
    <t>0073</t>
  </si>
  <si>
    <t>Extremidade flange e bolsa com junta elástica JGS DN100 (EFJGS10/16 100)</t>
  </si>
  <si>
    <t>0074</t>
  </si>
  <si>
    <t>Curva 90° com flanges  DN100 (C90FF10/16 100)</t>
  </si>
  <si>
    <t>0076</t>
  </si>
  <si>
    <t>Curva dissimétrica com flanges DN100 (CD90FF 100 100)</t>
  </si>
  <si>
    <t>0077</t>
  </si>
  <si>
    <t>Hidrante de coluna simples DN100 (HCS10 100)</t>
  </si>
  <si>
    <t>0078</t>
  </si>
  <si>
    <t>Tampa para registro - quadrada sec. 250 mm (TD19)</t>
  </si>
  <si>
    <t>0079</t>
  </si>
  <si>
    <t>Tubo com flanges L=0,42m DN100 (TFL10/16 100 420)</t>
  </si>
  <si>
    <t>0080</t>
  </si>
  <si>
    <t>Tê com bolsas e junta elástica JGS  DN300x100 (TJGS 300 100)</t>
  </si>
  <si>
    <t>0081</t>
  </si>
  <si>
    <t>Extremidade flange e ponta para juntas JGS e JTI DN200 (EFP10 200)</t>
  </si>
  <si>
    <t>0082</t>
  </si>
  <si>
    <t xml:space="preserve">Redução com flanges concêntrica DN300x150 (RFF10 300 150) </t>
  </si>
  <si>
    <t>0083</t>
  </si>
  <si>
    <t>Redução com flanges concêntrica  DN200x150 (RFF10 200 150)</t>
  </si>
  <si>
    <t>0084</t>
  </si>
  <si>
    <t>Tubo com flanges L=3,00m DN150 (TFL10/16 150 3000)</t>
  </si>
  <si>
    <t>0085</t>
  </si>
  <si>
    <t>Válvula de gaveta c/ flanges e cunha de borracha corpo curto c/ cabeçote Euro 23 PN10/16 DN150 (R23FC10/16 150)</t>
  </si>
  <si>
    <t>0128</t>
  </si>
  <si>
    <t>MACROMEDIDOR ELETROMAGNÉTICO CARRETEL FLANGEADO PN10 DN150</t>
  </si>
  <si>
    <t>011</t>
  </si>
  <si>
    <t>99284</t>
  </si>
  <si>
    <t>BASE PARA POÇO DE VISITA RETANGULAR PARA DRENAGEM, EM ALVENARIA COM BLOCOS DE CONCRETO, DIMENSÕES INTERNAS = 1,5X3,5 M, PROFUNDIDADE = 1,45 M, EXCLUINDO TAMPÃO. AF_05/2018</t>
  </si>
  <si>
    <t>99291</t>
  </si>
  <si>
    <t>ACRÉSCIMO PARA POÇO DE VISITA RETANGULAR PARA DRENAGEM, EM ALVENARIA COM BLOCOS DE CONCRETO, DIMENSÕES INTERNAS = 1,5X3,5 M. AF_05/2018</t>
  </si>
  <si>
    <t>74202/2</t>
  </si>
  <si>
    <t>LAJE PRE-MOLDADA P/PISO, SOBRECARGA 200KG/M2, VAOS ATE 3,50M/E=8CM, C/LAJOTAS E CAP.C/CONC FCK=20MPA, 4CM, INTER-EIXO 38CM, C/ESCORAMENTO (REAPR.3X) E FERRAGEM NEGATIVA</t>
  </si>
  <si>
    <t>ESCAVAÇÕES, ATERROS E FUNDAÇÕES</t>
  </si>
  <si>
    <t>89913</t>
  </si>
  <si>
    <t>ESCAVAÇÃO VERTICAL A CÉU ABERTO, INCLUINDO CARGA, DESCARGA E TRANSPORTE, EM SOLO DE 1ª CATEGORIA COM ESCAVADEIRA HIDRÁULICA (CAÇAMBA: 0,8 M³ / 111 HP), FROTA DE 6 CAMINHÕES BASCULANTES DE 18 M³, DMT DE 6 KM E VELOCIDADE MÉDIA 22 KM/H. AF_12/2013</t>
  </si>
  <si>
    <t>72923</t>
  </si>
  <si>
    <t>BASE DE SOLO - BRITA (40/60), MISTURA EM USINA, COMPACTACAO 100% PROCTOR MODIFICADO, EXCLUSIVE ESCAVACAO, CARGA E TRANSPORTE</t>
  </si>
  <si>
    <t>95877</t>
  </si>
  <si>
    <t>TRANSPORTE COM CAMINHÃO BASCULANTE DE 18 M3, EM VIA URBANA PAVIMENTADA, DMT ATÉ 30 KM (UNIDADE: M3XKM). AF_12/2016</t>
  </si>
  <si>
    <t>90814</t>
  </si>
  <si>
    <t>ESTACA HÉLICE CONTÍNUA, DIÂMETRO DE 80 CM, COMPRIMENTO TOTAL ATÉ 30 M, PERFURATRIZ COM TORQUE DE 170 KN.M (EXCLUSIVE MOBILIZAÇÃO E DESMOBILIZAÇÃO). AF_02/2015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</si>
  <si>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</si>
  <si>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8,0 MM - MONTAGEM. AF_12/2015</t>
  </si>
  <si>
    <t>96533</t>
  </si>
  <si>
    <t>FABRICAÇÃO, MONTAGEM E DESMONTAGEM DE FÔRMA PARA VIGA BALDRAME, EM MADEIRA SERRADA, E=25 MM, 2 UTILIZAÇÕES. AF_06/2017</t>
  </si>
  <si>
    <t>96543</t>
  </si>
  <si>
    <t>ARMAÇÃO DE BLOCO, VIGA BALDRAME E SAPATA UTILIZANDO AÇO CA-60 DE 5 MM - MONTAGEM. AF_06/2017</t>
  </si>
  <si>
    <t>96545</t>
  </si>
  <si>
    <t>ARMAÇÃO DE BLOCO, VIGA BALDRAME OU SAPATA UTILIZANDO AÇO CA-50 DE 8 MM - MONTAGEM. AF_06/2017</t>
  </si>
  <si>
    <t>74033/1</t>
  </si>
  <si>
    <t>IMPERMEABILIZACAO DE SUPERFICIE COM GEOMEMBRANA (MANTA TERMOPLASTICA LISA) TIPO PEAD, E=2MM.</t>
  </si>
  <si>
    <t>EXECUÇÃO DE DRENAGEM INFERIOR DO RESERVATÓRIO APOIADO COM TUBOS DE PVC/PBA CLASSE 20 PERFURADOS, INCLUSO CONEXÕES E ASSENTAMENTO</t>
  </si>
  <si>
    <t>83682</t>
  </si>
  <si>
    <t>CAMADA VERTICAL DRENANTE C/ PEDRA BRITADA NUMS 1 E 2</t>
  </si>
  <si>
    <t>83739</t>
  </si>
  <si>
    <t>FORNECIMENTO/INSTALACAO DE MANTA BIDIM RT-10</t>
  </si>
  <si>
    <t>79482</t>
  </si>
  <si>
    <t>ATERRO COM AREIA COM ADENSAMENTO HIDRAULICO</t>
  </si>
  <si>
    <t>0090</t>
  </si>
  <si>
    <t>RESERVATÓRIO DE ÁGUA POTÁVEL CONSTRUIDO EM CHAPAS METALICAS SOLDADAS APOIADO FUNDO PLANO VOLUME NOMINAL 1000M3 DIAMETRO 19,0M ALTURA 4,2M - INCLUSO FORNECIMENTO DE TODOS OS MATERIAIS, MONTAGEM E SOLDAGEM E PINTURA EPOXI POLIAMIDA ANTICORROSIVA INTERNA E EXTERNA, ESCADAS, GUARDA-CORPOS, FLANGES E DEMAIS ACESSORIOS CONFORME PROJETOS</t>
  </si>
  <si>
    <t>VB</t>
  </si>
  <si>
    <t>96522</t>
  </si>
  <si>
    <t>ESCAVAÇÃO MANUAL PARA BLOCO DE COROAMENTO OU SAPATA, SEM PREVISÃO DE FÔRMA. AF_06/2017</t>
  </si>
  <si>
    <t>38409</t>
  </si>
  <si>
    <t>CONCRETO USINADO BOMBEAVEL, CLASSE DE RESISTENCIA C30, COM BRITA 0 E 1, SLUMP = 190 +/- 20 MM, EXCLUI SERVICO DE BOMBEAMENTO (NBR 8953)</t>
  </si>
  <si>
    <t xml:space="preserve">M3    </t>
  </si>
  <si>
    <t>25950</t>
  </si>
  <si>
    <t>SERVICO DE BOMBEAMENTO DE CONCRETO COM CONSUMO MINIMO DE 40 M3</t>
  </si>
  <si>
    <t>0088</t>
  </si>
  <si>
    <t>MOBILIZAÇÃO E DESMOBILIZAÇÃO DE EQUIPAMENTO PARA BROCA TRADO DMT DE 50,1 A 100 KM - SETOP MG FUN-TRA-026</t>
  </si>
  <si>
    <t>90883</t>
  </si>
  <si>
    <t>ESTACA ESCAVADA MECANICAMENTE, SEM FLUIDO ESTABILIZANTE, COM 40 CM DE DIÂMETRO, ATÉ 9 M DE COMPRIMENTO, CONCRETO LANÇADO POR CAMINHÃO BETONEIRA (EXCLUSIVE MOBILIZAÇÃO E DESMOBILIZAÇÃO). AF_02/2015</t>
  </si>
  <si>
    <t>95601</t>
  </si>
  <si>
    <t>ARRASAMENTO MECANICO DE ESTACA DE CONCRETO ARMADO, DIAMETROS DE ATÉ 40 CM. AF_11/2016</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</si>
  <si>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</si>
  <si>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</si>
  <si>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</si>
  <si>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92417</t>
  </si>
  <si>
    <t>MONTAGEM E DESMONTAGEM DE FÔRMA DE PILARES RETANGULARES E ESTRUTURAS SIMILARES COM ÁREA MÉDIA DAS SEÇÕES MAIOR QUE 0,25 M², PÉ-DIREITO DUPLO, EM CHAPA DE MADEIRA COMPENSADA RESINADA, 2 UTILIZAÇÕES. AF_12/2015</t>
  </si>
  <si>
    <t>92456</t>
  </si>
  <si>
    <t>MONTAGEM E DESMONTAGEM DE FÔRMA DE VIGA, ESCORAMENTO METÁLICO, PÉ-DIREITO SIMPLES, EM CHAPA DE MADEIRA RESINADA, 4 UTILIZAÇÕES. AF_12/2015</t>
  </si>
  <si>
    <t>95937</t>
  </si>
  <si>
    <t>MONTAGEM E DESMONTAGEM DE FÔRMA PARA ESCADAS, COM 2 LANCES, EM MADEIRA SERRADA, 1 UTILIZAÇÃO. AF_01/2017</t>
  </si>
  <si>
    <t>95945</t>
  </si>
  <si>
    <t>ARMAÇÃO DE ESCADA, COM 2 LANCES, DE UMA ESTRUTURA CONVENCIONAL DE CONCRETO ARMADO UTILIZANDO AÇO CA-50 DE 8,0 MM - MONTAGEM. AF_01/2017</t>
  </si>
  <si>
    <t>87513</t>
  </si>
  <si>
    <t>ALVENARIA DE VEDAÇÃO DE BLOCOS CERÂMICOS FURADOS NA HORIZONTAL DE 11,5X19X19CM (ESPESSURA 11,5CM) DE PAREDES COM ÁREA LÍQUIDA MENOR QUE 6M² COM VÃOS E ARGAMASSA DE ASSENTAMENTO COM PREPARO EM BETONEIRA. AF_06/2014</t>
  </si>
  <si>
    <t>93202</t>
  </si>
  <si>
    <t>FIXAÇÃO (ENCUNHAMENTO) DE ALVENARIA DE VEDAÇÃO COM TIJOLO MACIÇO. AF_03/2016</t>
  </si>
  <si>
    <t>73937/3</t>
  </si>
  <si>
    <t>COBOGO DE CONCRETO (ELEMENTO VAZADO), 7X50X50CM, ASSENTADO COM ARGAMASSA TRACO 1:3 (CIMENTO E AREIA)</t>
  </si>
  <si>
    <t>87905</t>
  </si>
  <si>
    <t>CHAPISCO APLICADO EM ALVENARIA (COM PRESENÇA DE VÃOS) E ESTRUTURAS DE CONCRETO DE FACHADA, COM COLHER DE PEDREIRO.  ARGAMASSA TRAÇO 1:3 COM PREPARO EM BETONEIRA 400L. AF_06/2014</t>
  </si>
  <si>
    <t>89173</t>
  </si>
  <si>
    <t>(COMPOSIÇÃO REPRESENTATIVA) DO SERVIÇO DE EMBOÇO/MASSA ÚNICA, APLICADO MANUALMENTE, TRAÇO 1:2:8, EM BETONEIRA DE 400L, PAREDES INTERNAS, COM EXECUÇÃO DE TALISCAS, EDIFICAÇÃO HABITACIONAL UNIFAMILIAR (CASAS) E EDIFICAÇÃO PÚBLICA PADRÃO. AF_12/2014</t>
  </si>
  <si>
    <t>96135</t>
  </si>
  <si>
    <t>APLICAÇÃO MANUAL DE MASSA ACRÍLICA EM PAREDES EXTERNAS DE CASAS, DUAS DEMÃOS. AF_05/2017</t>
  </si>
  <si>
    <t>TELHAMENTO COM TELHA ESTRUTURAL DE FIBROCIMENTO E= 6 MM, COM ATÉ 2 ÁGUAS, INCLUSO IÇAMENTO. AF_07/2019</t>
  </si>
  <si>
    <t>92581</t>
  </si>
  <si>
    <t>TRAMA DE AÇO COMPOSTA POR TERÇAS PARA TELHADOS DE ATÉ 2 ÁGUAS PARA TELHA ESTRUTURAL DE FIBROCIMENTO, INCLUSO TRANSPORTE VERTICAL. AF_07/2019</t>
  </si>
  <si>
    <t>0093</t>
  </si>
  <si>
    <t>Curva 90° com flanges DN250 (C90FF10 250)</t>
  </si>
  <si>
    <t>0094</t>
  </si>
  <si>
    <t>Curva 90° com flanges DN300 (C90FF10 300)</t>
  </si>
  <si>
    <t>0097</t>
  </si>
  <si>
    <t>Curva 90° com flanges e pé DN300 (CP90FF10 300)</t>
  </si>
  <si>
    <t>0131</t>
  </si>
  <si>
    <t>Flange cego DN300 (FC10 300)</t>
  </si>
  <si>
    <t>0132</t>
  </si>
  <si>
    <t>Junta de desmontagem travada axialmente PN10 DN150 (JDTA10 150)</t>
  </si>
  <si>
    <t>0101</t>
  </si>
  <si>
    <t>Junta de desmontagem travada axialmente PN10 DN200 (JDTA10 200)</t>
  </si>
  <si>
    <t>0133</t>
  </si>
  <si>
    <t>Toco com flanges L = 0,25 m  DN300</t>
  </si>
  <si>
    <t>0134</t>
  </si>
  <si>
    <t>TUBO COM FLANGES DN300 L=3,5m (TFL10 300 3500)</t>
  </si>
  <si>
    <t>0135</t>
  </si>
  <si>
    <t>TUBO COM FLANGES DN300 L=2,96 (TFL10 300 2960)</t>
  </si>
  <si>
    <t>0136</t>
  </si>
  <si>
    <t>TUBO COM FLANGES DN300 L=3,14 (TFL10 300 3140)</t>
  </si>
  <si>
    <t>0138</t>
  </si>
  <si>
    <t>TUBO COM FLANGES DN300 L=1,05 (TFL10 300 1050)</t>
  </si>
  <si>
    <t>0139</t>
  </si>
  <si>
    <t>TUBO COM FLANGES DN300 L=2,39 (TFL10 300 2390)</t>
  </si>
  <si>
    <t>0141</t>
  </si>
  <si>
    <t>TUBO COM FLANGES DN300 L=1,89 (TFL10 300 1890)</t>
  </si>
  <si>
    <t>0143</t>
  </si>
  <si>
    <t>TUBO COM FLANGES DN250 L=3,50 (TFL10 250 3500)</t>
  </si>
  <si>
    <t>0144</t>
  </si>
  <si>
    <t>TUBO COM FLANGES DN300 L=2,60 (TFL10 300 2600)</t>
  </si>
  <si>
    <t>0150</t>
  </si>
  <si>
    <t>TUBO COM FLANGES DN150 L=2,29 (TFL10/16 150 2290)</t>
  </si>
  <si>
    <t>0151</t>
  </si>
  <si>
    <t>TUBO COM FLANGES DN300 L=1,20 (TFL10 300 1200)</t>
  </si>
  <si>
    <t>0153</t>
  </si>
  <si>
    <t>TUBO COM FLANGES DN300 L=5,80 (TFL10 300 5800)</t>
  </si>
  <si>
    <t>0154</t>
  </si>
  <si>
    <t>TÊ COM FLANGES DN300X200 (TFF10 300 200)</t>
  </si>
  <si>
    <t>0155</t>
  </si>
  <si>
    <t>TÊ COM FLANGES DN150x150 (TFF10/16 150 150)</t>
  </si>
  <si>
    <t>0127</t>
  </si>
  <si>
    <t>Válvula de gaveta c/ flanges e cunha de borracha corpo curto c/ volante Euro 23 PN10/16 DN200 (R23FC10/16 200)</t>
  </si>
  <si>
    <t>0010</t>
  </si>
  <si>
    <t>ARRUELA DE BORRACHA SBR PARA FLANGE PN 10/16 DN 150</t>
  </si>
  <si>
    <t>0011</t>
  </si>
  <si>
    <t>ARRUELA DE BORRACHA SBR PARA FLANGE PN 10/16 DN 200</t>
  </si>
  <si>
    <t>0012</t>
  </si>
  <si>
    <t>ARRUELA DE BORRACHA SBR PARA FLANGE PN 10/16 DN 250</t>
  </si>
  <si>
    <t>0013</t>
  </si>
  <si>
    <t>ARRUELA DE BORRACHA SBR PARA FLANGE PN 10/16 DN 300</t>
  </si>
  <si>
    <t>CONJ.</t>
  </si>
  <si>
    <t>0022</t>
  </si>
  <si>
    <t>PARAFUSO DE AÇO GALVANIZADO A FOGO COM PORCA E ARRUELA PARA JUNTAS FLANGEADAS DIMENSÃO NOMINAL M20 CONFORME NBR7675</t>
  </si>
  <si>
    <t>0129</t>
  </si>
  <si>
    <t>CONJUNTO MOTO-BOMBA BIPARTIDA 50 CV,  1775 rpm, TENSÃO 220V TRIFÁSICO, COM CONJUNTO BASE DE VIGA, ALTURA MANOMÉTRICA DE 22 MCA, VAZÃO DE 350m³/h.</t>
  </si>
  <si>
    <t>0130</t>
  </si>
  <si>
    <t xml:space="preserve">QUADRO COMANDO DE BOMBAS COMPLETO PARA ATENDER DOIS MOTORES 50 CV TRIFÁSICO 220V - PARTIDA COM SOFT STARTER </t>
  </si>
  <si>
    <t>ARRUELA EM ALUMINIO, COM ROSCA, DE 3/4", PARA ELETRODUTO</t>
  </si>
  <si>
    <t>BUCHA EM ALUMINIO, COM ROSCA, DE 3/4", PARA ELETRODUTO</t>
  </si>
  <si>
    <t>CAIXA DE PASSAGEM, EM PVC, DE 4" X 2", PARA ELETRODUTO FLEXIVEL CORRUGADO</t>
  </si>
  <si>
    <t>CAIXA OCTOGONAL DE FUNDO MOVEL, EM PVC, DE 3" X 3", PARA ELETRODUTO FLEXIVEL CORRUGADO</t>
  </si>
  <si>
    <t>CURVA 45 GRAUS, PARA ELETRODUTO, EM ACO GALVANIZADO ELETROLITICO, DIAMETRO DE 20 MM (3/4")</t>
  </si>
  <si>
    <t>CURVA 90 GRAUS, PARA ELETRODUTO, EM ACO GALVANIZADO ELETROLITICO, DIAMETRO DE 20 MM (3/4")</t>
  </si>
  <si>
    <t>BUCHA DE NYLON SEM ABA S6</t>
  </si>
  <si>
    <t>PARAFUSO ROSCA SOBERBA ZINCADO CABECA CHATA FENDA SIMPLES 4,8 X 40 MM (1.1/2 ")</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</si>
  <si>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</si>
  <si>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</si>
  <si>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</si>
  <si>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</si>
  <si>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25 MM2</t>
  </si>
  <si>
    <t>ESPELHO / PLACA DE 1 POSTO 4" X 2", PARA INSTALACAO DE TOMADAS E INTERRUPTORES</t>
  </si>
  <si>
    <t>INTERRUPTOR SIMPLES 10A, 250V, CONJUNTO MONTADO PARA EMBUTIR 4" X 2" (PLACA + SUPORTE + MODULO)</t>
  </si>
  <si>
    <t>TOMADA 2P+T 10A, 250V, CONJUNTO MONTADO PARA SOBREPOR 4" X 2" (CAIXA + MODULO)</t>
  </si>
  <si>
    <t>DISJUNTOR TIPO DIN/IEC, TRIPOLAR DE 10 ATE 50A</t>
  </si>
  <si>
    <t>DISJUNTOR TERMOMAGNETICO TRIPOLAR 125A</t>
  </si>
  <si>
    <t>DISJUNTOR TIPO DIN/IEC, TRIPOLAR 63 A</t>
  </si>
  <si>
    <t>DISJUNTOR TIPO DIN/IEC, MONOPOLAR DE 6  ATE  32A</t>
  </si>
  <si>
    <t>DISJUNTOR TIPO DIN/IEC, BIPOLAR DE 6 ATE 32A</t>
  </si>
  <si>
    <t>DISPOSITIVO DPS CLASSE II, 1 POLO, TENSAO MAXIMA DE 275 V, CORRENTE MAXIMA DE *45* KA (TIPO AC)</t>
  </si>
  <si>
    <t>DISPOSITIVO DR, 2 POLOS, SENSIBILIDADE DE 30 MA, CORRENTE DE 63 A, TIPO AC</t>
  </si>
  <si>
    <t>ELETRODUTO PVC FLEXIVEL CORRUGADO, COR AMARELA, DE 25 MM</t>
  </si>
  <si>
    <t>ELETRODUTO PVC FLEXIVEL CORRUGADO, COR AMARELA, DE 20 MM</t>
  </si>
  <si>
    <t>ELETRODUTO PVC FLEXIVEL CORRUGADO, COR AMARELA, DE 32 MM</t>
  </si>
  <si>
    <t>!EM PROCESSO DESATIVACAO! ELETRODUTO EM ACO GALVANIZADO ELETROLITICO, LEVE, DIAMETRO 3/4", PAREDE DE 0,90 MM</t>
  </si>
  <si>
    <t>LUMINARIA DE SOBREPOR EM CHAPA DE ACO PARA 1 LAMPADA FLUORESCENTE DE *36* W, ALETADA, COMPLETA (LAMPADA E REATOR INCLUSOS)</t>
  </si>
  <si>
    <t>ARMACAO VERTICAL COM HASTE E CONTRA-PINO, EM CHAPA DE ACO GALVANIZADO 3/16", COM 1 ESTRIBO E 1 ISOLADOR</t>
  </si>
  <si>
    <t>CABO DE COBRE NU 10 MM2 MEIO-DURO</t>
  </si>
  <si>
    <t>CAIXA INSPECAO EM POLIETILENO PARA ATERRAMENTO E PARA RAIOS DIAMETRO = 300 MM</t>
  </si>
  <si>
    <t>HASTE DE ATERRAMENTO 5/8  PARA SPDA - FORNECIMENTO E INSTALAÇÃO. AF_12/2017</t>
  </si>
  <si>
    <t>HASTE ANCORA EM ACO GALVANIZADO, DIMENSOES 16 MM X 2000 MM</t>
  </si>
  <si>
    <t>ISOLADOR DE PORCELANA, TIPO ROLDANA, DIMENSOES DE *72* X *72* MM, PARA USO EM BAIXA TENSAO</t>
  </si>
  <si>
    <t>POSTE CONICO CONTINUO EM ACO GALVANIZADO, RETO, FLANGEADO,  H = 3 M, DIAMETRO INFERIOR = *95* MM</t>
  </si>
  <si>
    <t>88279</t>
  </si>
  <si>
    <t>MONTADOR ELETROMECÃNICO COM ENCARGOS COMPLEMENTARES</t>
  </si>
  <si>
    <t>GRAMPO METALICO TIPO U PARA HASTE DE ATERRAMENTO DE ATE 5/8'', CONDUTOR DE 10 A 25 MM2</t>
  </si>
  <si>
    <t>39809</t>
  </si>
  <si>
    <t>CAIXA PARA MEDIDOR POLIFASICO, EM POLICARBONATO (TERMOPLASTICO), COM DISJUNTOR</t>
  </si>
  <si>
    <t>QUADRO DE DISTRIBUICAO COM BARRAMENTO TRIFASICO, DE EMBUTIR, EM CHAPA DE ACO GALVANIZADO, PARA 18 DISJUNTORES DIN, 100 A</t>
  </si>
  <si>
    <t>ELETRICISTA COM ENCARGOS COMPLEMENTARES</t>
  </si>
  <si>
    <t>AUXILIAR DE ELETRICISTA COM ENCARGOS COMPLEMENTARES</t>
  </si>
  <si>
    <t>88277</t>
  </si>
  <si>
    <t>99290</t>
  </si>
  <si>
    <t>BASE PARA POÇO DE VISITA RETANGULAR PARA DRENAGEM, EM ALVENARIA COM BLOCOS DE CONCRETO, DIMENSÕES INTERNAS = 1,5X1,5 M, PROFUNDIDADE = 1,45 M, EXCLUINDO TAMPÃO. AF_05/2018</t>
  </si>
  <si>
    <t>99241</t>
  </si>
  <si>
    <t>ACRÉSCIMO PARA POÇO DE VISITA RETANGULAR PARA DRENAGEM, EM ALVENARIA COM BLOCOS DE CONCRETO, DIMENSÕES INTERNAS = 1,5X1,5 M. AF_05/2018</t>
  </si>
  <si>
    <t>99320</t>
  </si>
  <si>
    <t>BASE PARA POÇO DE VISITA RETANGULAR PARA DRENAGEM, EM ALVENARIA COM BLOCOS DE CONCRETO, DIMENSÕES INTERNAS = 2X3 M, PROFUNDIDADE = 1,45 M, EXCLUINDO TAMPÃO. AF_05/2018</t>
  </si>
  <si>
    <t>99321</t>
  </si>
  <si>
    <t>ACRÉSCIMO PARA POÇO DE VISITA RETANGULAR PARA DRENAGEM, EM ALVENARIA COM BLOCOS DE CONCRETO, DIMENSÕES INTERNAS = 2X3 M. AF_05/2018</t>
  </si>
  <si>
    <t>90100</t>
  </si>
  <si>
    <t>92220</t>
  </si>
  <si>
    <t>TUBO DE CONCRETO PARA REDES COLETORAS DE ÁGUAS PLUVIAIS, DIÂMETRO DE 500 MM, JUNTA RÍGIDA, INSTALADO EM LOCAL COM ALTO NÍVEL DE INTERFERÊNCIAS - FORNECIMENTO E ASSENTAMENTO. AF_12/2015</t>
  </si>
  <si>
    <t>93375</t>
  </si>
  <si>
    <t>93572</t>
  </si>
  <si>
    <t>ENCARREGADO GERAL DE OBRAS COM ENCARGOS COMPLEMENTARES</t>
  </si>
  <si>
    <t>MES</t>
  </si>
  <si>
    <t>88255</t>
  </si>
  <si>
    <t>AUXILIAR TÉCNICO DE ENGENHARIA COM ENCARGOS COMPLEMENTARES</t>
  </si>
  <si>
    <t>90778</t>
  </si>
  <si>
    <t>ENGENHEIRO CIVIL DE OBRA PLENO COM ENCARGOS COMPLEMENTARES</t>
  </si>
  <si>
    <t>90771</t>
  </si>
  <si>
    <t>AUXILIAR DE DESENHISTA COM ENCARGOS COMPLEMENTARES</t>
  </si>
  <si>
    <t>88597</t>
  </si>
  <si>
    <t>DESENHISTA DETALHISTA COM ENCARGOS COMPLEMENTARES</t>
  </si>
  <si>
    <t>90779</t>
  </si>
  <si>
    <t>ENGENHEIRO CIVIL DE OBRA SENIOR COM ENCARGOS COMPLEMENTARES</t>
  </si>
  <si>
    <t>ADUTORAS E RESERVATÓRIOS ZONA MÉDIA 4</t>
  </si>
  <si>
    <t>SERVIÇOS PRELIMINARES E MOBILIZAÇÃO DE CANTEIRO DE OBRAS NO CENTRO DE RESERVAÇÃO DE ÁGUA TRATADA ZONA MÉDIA 4</t>
  </si>
  <si>
    <t>2.1.0.0.1.</t>
  </si>
  <si>
    <t>2.1.0.0.2.</t>
  </si>
  <si>
    <t>2.1.0.0.3.</t>
  </si>
  <si>
    <t>2.1.0.0.4.</t>
  </si>
  <si>
    <t>2.1.0.0.5.</t>
  </si>
  <si>
    <t>2.1.0.0.6.</t>
  </si>
  <si>
    <t>2.1.0.0.7.</t>
  </si>
  <si>
    <t>2.1.0.0.8.</t>
  </si>
  <si>
    <t>2.1.0.0.9.</t>
  </si>
  <si>
    <t>2.1.0.0.10.</t>
  </si>
  <si>
    <t>2.1.0.0.11.</t>
  </si>
  <si>
    <t>2.1.0.0.12.</t>
  </si>
  <si>
    <t>2.1.0.0.13.</t>
  </si>
  <si>
    <t>2.1.0.0.14.</t>
  </si>
  <si>
    <t>2.2.1.0.4.</t>
  </si>
  <si>
    <t>2.2.1.0.5.</t>
  </si>
  <si>
    <t>2.2.1.0.6.</t>
  </si>
  <si>
    <t>2.2.1.0.7.</t>
  </si>
  <si>
    <t>2.2.1.0.8.</t>
  </si>
  <si>
    <t>2.2.1.0.9.</t>
  </si>
  <si>
    <t>2.2.1.0.10.</t>
  </si>
  <si>
    <t>2.2.1.0.11.</t>
  </si>
  <si>
    <t>2.2.1.0.12.</t>
  </si>
  <si>
    <t>2.2.1.0.13.</t>
  </si>
  <si>
    <t>2.2.1.0.14.</t>
  </si>
  <si>
    <t>2.2.1.0.15.</t>
  </si>
  <si>
    <t>2.2.1.0.16.</t>
  </si>
  <si>
    <t>2.2.1.0.17.</t>
  </si>
  <si>
    <t>ADUTORA AD-04 DN200</t>
  </si>
  <si>
    <t>9829</t>
  </si>
  <si>
    <t>TUBO PVC DEFOFO, JEI, 1 MPA, DN 200 MM, PARA REDE DE AGUA (NBR 7665)</t>
  </si>
  <si>
    <t>97128</t>
  </si>
  <si>
    <t>ASSENTAMENTO DE TUBO DE PVC DEFOFO OU PRFV OU RPVC PARA REDE DE ÁGUA, DN 200 MM, JUNTA ELÁSTICA INTEGRADA, INSTALADO EM LOCAL COM NÍVEL ALTO DE INTERFERÊNCIAS (NÃO INCLUI FORNECIMENTO). AF_11/2017</t>
  </si>
  <si>
    <t>2.2.2.0.11.</t>
  </si>
  <si>
    <t>2.2.2.0.12.</t>
  </si>
  <si>
    <t>2.2.2.0.13.</t>
  </si>
  <si>
    <t>2.2.2.0.14.</t>
  </si>
  <si>
    <t>INTERLIGAÇÃO SUB ADUTORA AD-04 COM REDE DN 150 DO BAIRRO MARCONDES BERNARDES</t>
  </si>
  <si>
    <t>2.2.3.0.13.</t>
  </si>
  <si>
    <t>2.2.3.0.14.</t>
  </si>
  <si>
    <t>2.2.4.1.</t>
  </si>
  <si>
    <t>2.2.4.1.1.</t>
  </si>
  <si>
    <t>2.2.4.1.2.</t>
  </si>
  <si>
    <t>2.2.4.1.3.</t>
  </si>
  <si>
    <t>0159</t>
  </si>
  <si>
    <t>Curva 45º com bolsas junta elastica JGS DN300 (C45JGS 300)</t>
  </si>
  <si>
    <t>2.2.4.1.4.</t>
  </si>
  <si>
    <t>2.2.4.1.5.</t>
  </si>
  <si>
    <t>2.2.4.1.6.</t>
  </si>
  <si>
    <t>2.2.4.1.7.</t>
  </si>
  <si>
    <t>2.2.4.1.8.</t>
  </si>
  <si>
    <t>2.2.4.1.9.</t>
  </si>
  <si>
    <t>2.2.4.1.10.</t>
  </si>
  <si>
    <t>2.2.4.1.11.</t>
  </si>
  <si>
    <t>2.2.4.1.12.</t>
  </si>
  <si>
    <t>2.2.4.1.13.</t>
  </si>
  <si>
    <t>2.2.4.2.</t>
  </si>
  <si>
    <t>2.2.4.2.1.</t>
  </si>
  <si>
    <t>2.2.4.2.2.</t>
  </si>
  <si>
    <t>2.2.4.2.3.</t>
  </si>
  <si>
    <t>2.2.4.2.4.</t>
  </si>
  <si>
    <t>2.2.4.2.5.</t>
  </si>
  <si>
    <t>2.2.4.2.6.</t>
  </si>
  <si>
    <t>2.2.4.2.7.</t>
  </si>
  <si>
    <t>2.2.4.2.8.</t>
  </si>
  <si>
    <t>2.2.4.2.9.</t>
  </si>
  <si>
    <t>2.2.4.2.10.</t>
  </si>
  <si>
    <t>2.2.4.2.11.</t>
  </si>
  <si>
    <t>2.2.4.3.</t>
  </si>
  <si>
    <t>CONEXÕES MACROMEDIDOR</t>
  </si>
  <si>
    <t>2.2.4.3.1.</t>
  </si>
  <si>
    <t>2.2.4.3.2.</t>
  </si>
  <si>
    <t>2.2.4.3.3.</t>
  </si>
  <si>
    <t>2.2.4.3.4.</t>
  </si>
  <si>
    <t>2.2.4.3.5.</t>
  </si>
  <si>
    <t>2.2.4.3.6.</t>
  </si>
  <si>
    <t>2.2.4.3.7.</t>
  </si>
  <si>
    <t>2.2.4.3.8.</t>
  </si>
  <si>
    <t>2.2.4.3.9.</t>
  </si>
  <si>
    <t>2.2.4.3.10.</t>
  </si>
  <si>
    <t>2.2.4.3.11.</t>
  </si>
  <si>
    <t>2.2.4.3.12.</t>
  </si>
  <si>
    <t>2.2.4.3.13.</t>
  </si>
  <si>
    <t>CENTRO DE RESERVAÇÃO DE ÁGUA ZONA MÉDIA 4</t>
  </si>
  <si>
    <t>RESERVATÓRIO APOIADO 1000M3 ZONA MEDIA 4 E ELEVATÓRIA DE AGUA TRATADA</t>
  </si>
  <si>
    <t>2.3.1.1.</t>
  </si>
  <si>
    <t>2.3.1.1.1.</t>
  </si>
  <si>
    <t>2.3.1.1.2.</t>
  </si>
  <si>
    <t>2.3.1.1.3.</t>
  </si>
  <si>
    <t>2.3.1.1.4.</t>
  </si>
  <si>
    <t>2.3.1.1.5.</t>
  </si>
  <si>
    <t>2.3.1.1.6.</t>
  </si>
  <si>
    <t>2.3.1.1.7.</t>
  </si>
  <si>
    <t>2.3.1.1.8.</t>
  </si>
  <si>
    <t>2.3.1.1.9.</t>
  </si>
  <si>
    <t>2.3.1.1.10.</t>
  </si>
  <si>
    <t>2.3.1.2.</t>
  </si>
  <si>
    <t>SISTEMA DE DRENAGEM DA FUNDAÇÃO DO RESERVATÓRIO APOIADO</t>
  </si>
  <si>
    <t>2.3.1.2.1.</t>
  </si>
  <si>
    <t>2.3.1.2.2.</t>
  </si>
  <si>
    <t>2.3.1.2.3.</t>
  </si>
  <si>
    <t>2.3.1.2.4.</t>
  </si>
  <si>
    <t>2.3.1.2.5.</t>
  </si>
  <si>
    <t>2.3.1.3.</t>
  </si>
  <si>
    <t>ESTRUTURAS METÁLICAS RESERVATÓRIO APOIADO</t>
  </si>
  <si>
    <t>2.3.1.3.1.</t>
  </si>
  <si>
    <t>CASA DE BOMBAS, TUBOS, CONEXÕES E CAIXAS DE DESCARGA DO CENTRO DE RESERVAÇÃO ZONA MÉDIA 4</t>
  </si>
  <si>
    <t>2.3.2.1.</t>
  </si>
  <si>
    <t>FUNDAÇÕES E ESTRUTURA CASA DE BOMBAS</t>
  </si>
  <si>
    <t>2.3.2.1.1.</t>
  </si>
  <si>
    <t>2.3.2.1.2.</t>
  </si>
  <si>
    <t>2.3.2.1.3.</t>
  </si>
  <si>
    <t>2.3.2.1.4.</t>
  </si>
  <si>
    <t>2.3.2.1.5.</t>
  </si>
  <si>
    <t>2.3.2.1.6.</t>
  </si>
  <si>
    <t>2.3.2.1.7.</t>
  </si>
  <si>
    <t>2.3.2.1.8.</t>
  </si>
  <si>
    <t>2.3.2.1.9.</t>
  </si>
  <si>
    <t>2.3.2.1.10.</t>
  </si>
  <si>
    <t>2.3.2.1.11.</t>
  </si>
  <si>
    <t>2.3.2.1.12.</t>
  </si>
  <si>
    <t>2.3.2.1.13.</t>
  </si>
  <si>
    <t>2.3.2.1.14.</t>
  </si>
  <si>
    <t>2.3.2.1.15.</t>
  </si>
  <si>
    <t>2.3.2.1.16.</t>
  </si>
  <si>
    <t>2.3.2.2.</t>
  </si>
  <si>
    <t>COBERTURA, ESQUADRIAS E ACABAMENTOS CASA DE BOMBAS</t>
  </si>
  <si>
    <t>2.3.2.2.1.</t>
  </si>
  <si>
    <t>2.3.2.2.2.</t>
  </si>
  <si>
    <t>2.3.2.2.3.</t>
  </si>
  <si>
    <t>2.3.2.2.4.</t>
  </si>
  <si>
    <t>2.3.2.2.5.</t>
  </si>
  <si>
    <t>2.3.2.2.6.</t>
  </si>
  <si>
    <t>2.3.2.2.7.</t>
  </si>
  <si>
    <t>2.3.2.2.8.</t>
  </si>
  <si>
    <t>2.3.2.2.9.</t>
  </si>
  <si>
    <t>2.3.2.2.10.</t>
  </si>
  <si>
    <t>2.3.2.3.</t>
  </si>
  <si>
    <t>TUBOS, CONEXÕES E VÁLVULAS ENTRE A CASA DE BOMBAS E OS RESERVATÓRIOS</t>
  </si>
  <si>
    <t>2.3.2.3.1.</t>
  </si>
  <si>
    <t>2.3.2.3.2.</t>
  </si>
  <si>
    <t>2.3.2.3.3.</t>
  </si>
  <si>
    <t>2.3.2.3.4.</t>
  </si>
  <si>
    <t>2.3.2.3.5.</t>
  </si>
  <si>
    <t>2.3.2.3.6.</t>
  </si>
  <si>
    <t>2.3.2.3.7.</t>
  </si>
  <si>
    <t>2.3.2.3.8.</t>
  </si>
  <si>
    <t>2.3.2.3.9.</t>
  </si>
  <si>
    <t>2.3.2.3.10.</t>
  </si>
  <si>
    <t>2.3.2.3.11.</t>
  </si>
  <si>
    <t>2.3.2.3.12.</t>
  </si>
  <si>
    <t>2.3.2.3.13.</t>
  </si>
  <si>
    <t>2.3.2.3.14.</t>
  </si>
  <si>
    <t>2.3.2.3.15.</t>
  </si>
  <si>
    <t>2.3.2.3.16.</t>
  </si>
  <si>
    <t>2.3.2.3.17.</t>
  </si>
  <si>
    <t>2.3.2.3.18.</t>
  </si>
  <si>
    <t>2.3.2.3.19.</t>
  </si>
  <si>
    <t>2.3.2.3.20.</t>
  </si>
  <si>
    <t>2.3.2.3.21.</t>
  </si>
  <si>
    <t>0126</t>
  </si>
  <si>
    <t>Tê com flanges PN10 DN300x300 (TFF10 300 300)</t>
  </si>
  <si>
    <t>2.3.2.3.22.</t>
  </si>
  <si>
    <t>2.3.2.3.23.</t>
  </si>
  <si>
    <t>2.3.2.3.24.</t>
  </si>
  <si>
    <t>2.3.2.3.25.</t>
  </si>
  <si>
    <t>2.3.2.3.26.</t>
  </si>
  <si>
    <t>2.3.2.3.27.</t>
  </si>
  <si>
    <t>2.3.2.3.28.</t>
  </si>
  <si>
    <t>2.3.2.3.29.</t>
  </si>
  <si>
    <t>2.3.2.3.30.</t>
  </si>
  <si>
    <t>2.3.2.3.31.</t>
  </si>
  <si>
    <t>2.3.2.3.32.</t>
  </si>
  <si>
    <t>2.3.2.3.33.</t>
  </si>
  <si>
    <t>2.3.2.3.34.</t>
  </si>
  <si>
    <t>2.3.2.4.</t>
  </si>
  <si>
    <t>INSTALAÇÕES ELETRICAS E HIDROMECANICAS</t>
  </si>
  <si>
    <t>2.3.2.4.1.</t>
  </si>
  <si>
    <t>2.3.2.4.2.</t>
  </si>
  <si>
    <t>2.3.2.4.3.</t>
  </si>
  <si>
    <t>2.3.2.4.4.</t>
  </si>
  <si>
    <t>2.3.2.4.5.</t>
  </si>
  <si>
    <t>2.3.2.4.6.</t>
  </si>
  <si>
    <t>2.3.2.4.7.</t>
  </si>
  <si>
    <t>2.3.2.4.8.</t>
  </si>
  <si>
    <t>2.3.2.4.9.</t>
  </si>
  <si>
    <t>2.3.2.4.10.</t>
  </si>
  <si>
    <t>2.3.2.4.11.</t>
  </si>
  <si>
    <t>2.3.2.4.12.</t>
  </si>
  <si>
    <t>2.3.2.4.13.</t>
  </si>
  <si>
    <t>2.3.2.4.14.</t>
  </si>
  <si>
    <t>2.3.2.4.15.</t>
  </si>
  <si>
    <t>2.3.2.4.16.</t>
  </si>
  <si>
    <t>2.3.2.4.17.</t>
  </si>
  <si>
    <t>2.3.2.4.18.</t>
  </si>
  <si>
    <t>2.3.2.4.19.</t>
  </si>
  <si>
    <t>2.3.2.4.20.</t>
  </si>
  <si>
    <t>2.3.2.4.21.</t>
  </si>
  <si>
    <t>2.3.2.4.22.</t>
  </si>
  <si>
    <t>2.3.2.4.23.</t>
  </si>
  <si>
    <t>2.3.2.4.24.</t>
  </si>
  <si>
    <t>2.3.2.4.25.</t>
  </si>
  <si>
    <t>2.3.2.4.26.</t>
  </si>
  <si>
    <t>2.3.2.4.27.</t>
  </si>
  <si>
    <t>2.3.2.4.28.</t>
  </si>
  <si>
    <t>2.3.2.4.29.</t>
  </si>
  <si>
    <t>2.3.2.4.30.</t>
  </si>
  <si>
    <t>2.3.2.4.31.</t>
  </si>
  <si>
    <t>2.3.2.4.32.</t>
  </si>
  <si>
    <t>2.3.2.4.33.</t>
  </si>
  <si>
    <t>2.3.2.4.34.</t>
  </si>
  <si>
    <t>2.3.2.4.35.</t>
  </si>
  <si>
    <t>2.3.2.4.36.</t>
  </si>
  <si>
    <t>2.3.2.4.37.</t>
  </si>
  <si>
    <t>2.3.2.4.38.</t>
  </si>
  <si>
    <t>2.3.2.4.39.</t>
  </si>
  <si>
    <t>2.3.2.4.40.</t>
  </si>
  <si>
    <t>2.3.2.4.41.</t>
  </si>
  <si>
    <t>2.3.2.4.42.</t>
  </si>
  <si>
    <t>2.3.2.4.43.</t>
  </si>
  <si>
    <t>2.3.2.4.44.</t>
  </si>
  <si>
    <t>2.3.3.</t>
  </si>
  <si>
    <t>CAIXAS DE DESCARGA CENTRO DE RESERVAÇÃO ZONA MÉDIA 4</t>
  </si>
  <si>
    <t>2.3.3.0.1.</t>
  </si>
  <si>
    <t>2.3.3.0.2.</t>
  </si>
  <si>
    <t>2.3.3.0.3.</t>
  </si>
  <si>
    <t>2.3.3.0.4.</t>
  </si>
  <si>
    <t>2.3.3.0.5.</t>
  </si>
  <si>
    <t>2.3.3.0.6.</t>
  </si>
  <si>
    <t>2.3.3.0.7.</t>
  </si>
  <si>
    <t>2.4.</t>
  </si>
  <si>
    <t>ADMINISTRAÇÃO LOCAL DE OBRA - FRENTE ZONA MÉDIA 4</t>
  </si>
  <si>
    <t>2.4.0.0.1.</t>
  </si>
  <si>
    <t>2.4.0.0.2.</t>
  </si>
  <si>
    <t>2.4.0.0.3.</t>
  </si>
  <si>
    <t>2.5.</t>
  </si>
  <si>
    <t>PROJETO 'AS BUILT' DA OBRA - FRENTE ZONA MÉDIA 4</t>
  </si>
  <si>
    <t>2.5.0.0.1.</t>
  </si>
  <si>
    <t>2.5.0.0.2.</t>
  </si>
  <si>
    <t>2.5.0.0.3.</t>
  </si>
  <si>
    <t>OBJETO</t>
  </si>
  <si>
    <t>TIPO DE OBRA DO EMPREENDIMENTO</t>
  </si>
  <si>
    <t>DESONERAÇÃO</t>
  </si>
  <si>
    <t>Construção de Redes de Abastecimento de Água, Coleta de Esgoto</t>
  </si>
  <si>
    <t>Conforme legislação tributária municipal, definir estimativa de percentual da base de cálculo para o ISS:</t>
  </si>
  <si>
    <t>Sobre a base de cálculo, definir a respectiva alíquota do ISS (entre 2% e 5%):</t>
  </si>
  <si>
    <t>Itens</t>
  </si>
  <si>
    <t>Siglas</t>
  </si>
  <si>
    <t>% Adotado</t>
  </si>
  <si>
    <t>Situação</t>
  </si>
  <si>
    <t>1º Quartil</t>
  </si>
  <si>
    <t>Médio</t>
  </si>
  <si>
    <t>3º Quartil</t>
  </si>
  <si>
    <t>-</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</si>
  <si>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</si>
  <si>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</si>
  <si>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</si>
  <si>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</si>
  <si>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</si>
  <si>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</si>
  <si>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</si>
  <si>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BDI PAD</t>
  </si>
  <si>
    <t>BDI COM desoneração</t>
  </si>
  <si>
    <t>BDI DES</t>
  </si>
  <si>
    <t>Anexo: Relatório Técnico Circunstanciado justificando a adoção do percentual de cada parcela do BDI.</t>
  </si>
  <si>
    <t>Os valores de BDI foram calculados com o emprego da fórmula:</t>
  </si>
  <si>
    <t xml:space="preserve"> - 1</t>
  </si>
  <si>
    <t>Fornecimento de Materiais e Equipamentos (aquisição indireta - em conjunto com licitação de obras)</t>
  </si>
  <si>
    <t>PROGRAMA</t>
  </si>
  <si>
    <t>SANEAMENTO PARA TODOS</t>
  </si>
  <si>
    <t>ABASTECIMENTO DE ÁGUA</t>
  </si>
  <si>
    <t>DESCRIÇÃO DO LOTE</t>
  </si>
  <si>
    <t>MODALIDADE</t>
  </si>
  <si>
    <t xml:space="preserve">Nº DA OPERAÇÃO / TERMO DE COMPROMISSO </t>
  </si>
  <si>
    <t>ORGÃO GESTOR</t>
  </si>
  <si>
    <t>PROPONENTE TOMADOR</t>
  </si>
  <si>
    <t xml:space="preserve">MUNICIPIO </t>
  </si>
  <si>
    <t>LOCALIDADE</t>
  </si>
  <si>
    <t>DATA BASE SINAPI</t>
  </si>
  <si>
    <t>LOCALIDADE SINAPI</t>
  </si>
  <si>
    <t>0424.335-06</t>
  </si>
  <si>
    <t>MINISTÉRIO DAS CIDADES</t>
  </si>
  <si>
    <t>AMPLIAÇÃO DO SISTEMA DE ABASTECIMENTO DE ÁGUA</t>
  </si>
  <si>
    <t>PREFEITURA MUNICIPAL DE ITUIUTABA MG</t>
  </si>
  <si>
    <t>ITUIUTABA MG</t>
  </si>
  <si>
    <t>DIVERSOS BAIRROS DA CIDADE</t>
  </si>
  <si>
    <t>JULHO DE 2019</t>
  </si>
  <si>
    <t>BELO HORIZONTE - MG</t>
  </si>
  <si>
    <t>SEM DESONERAÇÃO</t>
  </si>
  <si>
    <t>EXECUÇÃO DE OBRAS COM RECURSOS DE FINANCIAMENTO</t>
  </si>
  <si>
    <t>DADOS DA LICITANTE</t>
  </si>
  <si>
    <t>RAZÃO SOCIAL</t>
  </si>
  <si>
    <t>NOME FANTASIA</t>
  </si>
  <si>
    <t>CNPJ</t>
  </si>
  <si>
    <t>ENDEREÇO</t>
  </si>
  <si>
    <t>CIDADE/UF</t>
  </si>
  <si>
    <t>CEP</t>
  </si>
  <si>
    <t>NOME DO RESPONSÁVEL TECNICO DA EMPRESA</t>
  </si>
  <si>
    <t>NOME DO REPRESENTANTE LEGAL DA EMPRESA</t>
  </si>
  <si>
    <t>Custo Unitário de Referencia (R$)</t>
  </si>
  <si>
    <t>BDI DE REFERENCIA SERVIÇOS</t>
  </si>
  <si>
    <t>BDI DE REFERENCIA FORNECIMENTO</t>
  </si>
  <si>
    <t>BDI SERVIÇOS ADOTADO</t>
  </si>
  <si>
    <t>BDI FORN. ADOTADO</t>
  </si>
  <si>
    <t>Descrição das Metas / Macrosserviços</t>
  </si>
  <si>
    <t>Valores Totais (R$)</t>
  </si>
  <si>
    <t>Parcela (%)</t>
  </si>
  <si>
    <t>Acumulado (%)</t>
  </si>
  <si>
    <t>Acumulado (R$)</t>
  </si>
  <si>
    <t>Parcela (R$)</t>
  </si>
  <si>
    <t>Início de Obra
01/12/19</t>
  </si>
  <si>
    <t>Parcela 1
jan/20</t>
  </si>
  <si>
    <t>Parcela 2
fev/20</t>
  </si>
  <si>
    <t>Parcela 3
mar/20</t>
  </si>
  <si>
    <t>Parcela 4
abr/20</t>
  </si>
  <si>
    <t>Parcela 5
mai/20</t>
  </si>
  <si>
    <t>Parcela 6
jun/20</t>
  </si>
  <si>
    <t>Parcela 7
jul/20</t>
  </si>
  <si>
    <t>Parcela 8
ago/20</t>
  </si>
  <si>
    <t>CONCORRENCIA 03/2019</t>
  </si>
  <si>
    <t>CRONOGRAMA FÍSICO FINANCEIRO LOTE 2</t>
  </si>
  <si>
    <t>ADUTORAS E RESERVATÓRIOS  ZONA  MÉDIA 4</t>
  </si>
  <si>
    <t>LOTE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</si>
</sst>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quot;R$&quot;* #,##0.00_-;_-&quot;R$&quot;* &quot;-&quot;??_-;_-@_-"/>
    <numFmt numFmtId="165" formatCode="_(&quot;R$ &quot;* #,##0.00_);_(&quot;R$ &quot;* \(#,##0.00\);_(&quot;R$ &quot;* &quot;-&quot;??_);_(@_)"/>
  </numFmts>
  <fonts count="15">
    <font>
      <sz val="10"/>
      <name val="Arial"/>
      <family val="2"/>
    </font>
    <font>
      <sz val="10"/>
      <name val="Mangal"/>
      <family val="2"/>
    </font>
    <font>
      <b/>
      <sz val="12"/>
      <name val="Arial"/>
      <family val="2"/>
    </font>
    <font>
      <sz val="9"/>
      <name val="Arial"/>
      <family val="2"/>
    </font>
    <font>
      <sz val="10"/>
      <name val="Arial"/>
      <family val="2"/>
    </font>
    <font>
      <b/>
      <sz val="10"/>
      <name val="Arial"/>
      <family val="2"/>
    </font>
    <font>
      <b/>
      <sz val="11"/>
      <name val="Arial"/>
      <family val="2"/>
    </font>
    <font>
      <sz val="11"/>
      <name val="Arial"/>
      <family val="2"/>
    </font>
    <font>
      <sz val="11"/>
      <color indexed="9"/>
      <name val="Arial"/>
      <family val="2"/>
    </font>
    <font>
      <b/>
      <sz val="11"/>
      <color indexed="12"/>
      <name val="Arial"/>
      <family val="2"/>
    </font>
    <font>
      <b/>
      <sz val="18"/>
      <name val="Arial"/>
      <family val="2"/>
    </font>
    <font>
      <sz val="10.5"/>
      <name val="Arial"/>
      <family val="2"/>
    </font>
    <font>
      <i/>
      <sz val="12"/>
      <name val="Calibri"/>
      <family val="2"/>
    </font>
    <font>
      <i/>
      <u/>
      <sz val="12"/>
      <name val="Calibri"/>
      <family val="2"/>
    </font>
    <font>
      <u/>
      <sz val="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indexed="4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0">
    <border>
      <left/>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 fillId="0" borderId="0" applyFill="0" applyBorder="0" applyAlignment="0" applyProtection="0"/>
    <xf numFmtId="164" fontId="4" fillId="0" borderId="0" applyFont="0" applyFill="0" applyBorder="0" applyAlignment="0" applyProtection="0"/>
    <xf numFmtId="0" fontId="4" fillId="0" borderId="0"/>
    <xf numFmtId="0" fontId="3" fillId="0" borderId="0"/>
    <xf numFmtId="165" fontId="4" fillId="0" borderId="0" applyFont="0" applyFill="0" applyBorder="0" applyAlignment="0" applyProtection="0"/>
    <xf numFmtId="9" fontId="4" fillId="0" borderId="0" applyFont="0" applyFill="0" applyBorder="0" applyAlignment="0" applyProtection="0"/>
  </cellStyleXfs>
  <cellXfs count="117">
    <xf numFmtId="0" fontId="0" fillId="0" borderId="0" xfId="0"/>
    <xf numFmtId="164" fontId="0" fillId="0" borderId="0" xfId="2" applyFont="1"/>
    <xf numFmtId="0" fontId="0" fillId="0" borderId="3" xfId="0" applyBorder="1"/>
    <xf numFmtId="0" fontId="4" fillId="0" borderId="0" xfId="3" applyFont="1" applyProtection="1"/>
    <xf numFmtId="10" fontId="7" fillId="6" borderId="3" xfId="3" applyNumberFormat="1" applyFont="1" applyFill="1" applyBorder="1" applyAlignment="1" applyProtection="1">
      <alignment horizontal="center" vertical="center"/>
      <protection locked="0"/>
    </xf>
    <xf numFmtId="0" fontId="14" fillId="0" borderId="0" xfId="3" applyFont="1" applyBorder="1" applyAlignment="1" applyProtection="1">
      <alignment horizontal="center" vertical="top"/>
    </xf>
    <xf numFmtId="10" fontId="0" fillId="0" borderId="0" xfId="0" applyNumberFormat="1"/>
    <xf numFmtId="0" fontId="0" fillId="0" borderId="0" xfId="0" applyBorder="1"/>
    <xf numFmtId="164" fontId="2" fillId="5" borderId="0" xfId="2" applyFont="1" applyFill="1" applyBorder="1" applyAlignment="1">
      <alignment horizontal="center" vertical="center" wrapText="1"/>
    </xf>
    <xf numFmtId="164" fontId="5" fillId="3" borderId="0" xfId="2" applyFont="1" applyFill="1" applyBorder="1"/>
    <xf numFmtId="164" fontId="5" fillId="4" borderId="0" xfId="2" applyFont="1" applyFill="1" applyBorder="1" applyAlignment="1">
      <alignment horizontal="left"/>
    </xf>
    <xf numFmtId="164" fontId="0" fillId="0" borderId="0" xfId="2" applyNumberFormat="1" applyFont="1" applyBorder="1"/>
    <xf numFmtId="164" fontId="5" fillId="2" borderId="0" xfId="2" applyFont="1" applyFill="1" applyBorder="1"/>
    <xf numFmtId="164" fontId="5" fillId="4" borderId="0" xfId="2" applyFont="1" applyFill="1" applyBorder="1"/>
    <xf numFmtId="0" fontId="0" fillId="0" borderId="0" xfId="0" applyAlignment="1" applyProtection="1">
      <alignment horizontal="center" vertical="center"/>
      <protection hidden="1"/>
    </xf>
    <xf numFmtId="0" fontId="0" fillId="0" borderId="0" xfId="0" applyProtection="1">
      <protection hidden="1"/>
    </xf>
    <xf numFmtId="0" fontId="0" fillId="0" borderId="0" xfId="0" applyAlignment="1" applyProtection="1">
      <alignment wrapText="1"/>
      <protection hidden="1"/>
    </xf>
    <xf numFmtId="164" fontId="0" fillId="0" borderId="0" xfId="2" applyFont="1" applyProtection="1">
      <protection hidden="1"/>
    </xf>
    <xf numFmtId="0" fontId="0" fillId="0" borderId="9" xfId="0" applyBorder="1" applyAlignment="1" applyProtection="1">
      <alignment horizontal="center" vertical="center"/>
      <protection hidden="1"/>
    </xf>
    <xf numFmtId="0" fontId="0" fillId="0" borderId="9" xfId="0" applyBorder="1" applyAlignment="1" applyProtection="1">
      <alignment horizontal="center" vertical="center" wrapText="1"/>
      <protection hidden="1"/>
    </xf>
    <xf numFmtId="10" fontId="0" fillId="0" borderId="9" xfId="0" applyNumberFormat="1" applyBorder="1" applyAlignment="1" applyProtection="1">
      <alignment horizontal="center" vertical="center" wrapText="1"/>
      <protection hidden="1"/>
    </xf>
    <xf numFmtId="0" fontId="2" fillId="5" borderId="3"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wrapText="1"/>
      <protection hidden="1"/>
    </xf>
    <xf numFmtId="164" fontId="2" fillId="5" borderId="3" xfId="2"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protection hidden="1"/>
    </xf>
    <xf numFmtId="0" fontId="5" fillId="3" borderId="3" xfId="0" applyFont="1" applyFill="1" applyBorder="1" applyProtection="1">
      <protection hidden="1"/>
    </xf>
    <xf numFmtId="0" fontId="5" fillId="3" borderId="3" xfId="0" applyFont="1" applyFill="1" applyBorder="1" applyAlignment="1" applyProtection="1">
      <alignment wrapText="1"/>
      <protection hidden="1"/>
    </xf>
    <xf numFmtId="2" fontId="5" fillId="3" borderId="3" xfId="0" applyNumberFormat="1" applyFont="1" applyFill="1" applyBorder="1" applyAlignment="1" applyProtection="1">
      <alignment horizontal="center" vertical="center"/>
      <protection hidden="1"/>
    </xf>
    <xf numFmtId="164" fontId="5" fillId="3" borderId="3" xfId="2" applyFont="1" applyFill="1" applyBorder="1" applyProtection="1">
      <protection hidden="1"/>
    </xf>
    <xf numFmtId="0" fontId="5" fillId="4" borderId="3" xfId="0" applyFont="1" applyFill="1" applyBorder="1" applyAlignment="1" applyProtection="1">
      <alignment horizontal="center" vertical="center"/>
      <protection hidden="1"/>
    </xf>
    <xf numFmtId="0" fontId="5" fillId="4" borderId="3" xfId="0" applyFont="1" applyFill="1" applyBorder="1" applyProtection="1">
      <protection hidden="1"/>
    </xf>
    <xf numFmtId="0" fontId="5" fillId="4" borderId="3" xfId="0" applyFont="1" applyFill="1" applyBorder="1" applyAlignment="1" applyProtection="1">
      <alignment wrapText="1"/>
      <protection hidden="1"/>
    </xf>
    <xf numFmtId="2" fontId="5" fillId="4" borderId="3" xfId="0" applyNumberFormat="1" applyFont="1" applyFill="1" applyBorder="1" applyAlignment="1" applyProtection="1">
      <alignment horizontal="center" vertical="center"/>
      <protection hidden="1"/>
    </xf>
    <xf numFmtId="164" fontId="5" fillId="4" borderId="3" xfId="2" applyFont="1" applyFill="1" applyBorder="1" applyProtection="1">
      <protection hidden="1"/>
    </xf>
    <xf numFmtId="0" fontId="5" fillId="4" borderId="3" xfId="0" applyFont="1" applyFill="1" applyBorder="1" applyAlignment="1" applyProtection="1">
      <alignment horizontal="left"/>
      <protection hidden="1"/>
    </xf>
    <xf numFmtId="164" fontId="5" fillId="4" borderId="3" xfId="2" applyFont="1" applyFill="1" applyBorder="1" applyAlignment="1" applyProtection="1">
      <alignment horizontal="left"/>
      <protection hidden="1"/>
    </xf>
    <xf numFmtId="0" fontId="0" fillId="0" borderId="3" xfId="0" applyBorder="1" applyAlignment="1" applyProtection="1">
      <alignment horizontal="center" vertical="center"/>
      <protection hidden="1"/>
    </xf>
    <xf numFmtId="0" fontId="0" fillId="0" borderId="3" xfId="0" applyBorder="1" applyAlignment="1" applyProtection="1">
      <alignment wrapText="1"/>
      <protection hidden="1"/>
    </xf>
    <xf numFmtId="2" fontId="0" fillId="0" borderId="3" xfId="0" applyNumberFormat="1" applyBorder="1" applyAlignment="1" applyProtection="1">
      <alignment horizontal="center" vertical="center"/>
      <protection hidden="1"/>
    </xf>
    <xf numFmtId="164" fontId="0" fillId="0" borderId="3" xfId="2" applyFont="1" applyBorder="1" applyProtection="1">
      <protection hidden="1"/>
    </xf>
    <xf numFmtId="0" fontId="0" fillId="0" borderId="3" xfId="0" applyBorder="1" applyProtection="1">
      <protection hidden="1"/>
    </xf>
    <xf numFmtId="164" fontId="0" fillId="0" borderId="3" xfId="2" applyNumberFormat="1" applyFont="1" applyBorder="1" applyProtection="1">
      <protection hidden="1"/>
    </xf>
    <xf numFmtId="0" fontId="5" fillId="2" borderId="3" xfId="0" applyFont="1" applyFill="1" applyBorder="1" applyAlignment="1" applyProtection="1">
      <alignment horizontal="center" vertical="center"/>
      <protection hidden="1"/>
    </xf>
    <xf numFmtId="0" fontId="5" fillId="2" borderId="3" xfId="0" applyFont="1" applyFill="1" applyBorder="1" applyProtection="1">
      <protection hidden="1"/>
    </xf>
    <xf numFmtId="0" fontId="5" fillId="2" borderId="3" xfId="0" applyFont="1" applyFill="1" applyBorder="1" applyAlignment="1" applyProtection="1">
      <alignment wrapText="1"/>
      <protection hidden="1"/>
    </xf>
    <xf numFmtId="2" fontId="5" fillId="2" borderId="3" xfId="0" applyNumberFormat="1" applyFont="1" applyFill="1" applyBorder="1" applyAlignment="1" applyProtection="1">
      <alignment horizontal="center" vertical="center"/>
      <protection hidden="1"/>
    </xf>
    <xf numFmtId="164" fontId="5" fillId="2" borderId="3" xfId="2" applyFont="1" applyFill="1" applyBorder="1" applyProtection="1">
      <protection hidden="1"/>
    </xf>
    <xf numFmtId="164" fontId="0" fillId="0" borderId="3" xfId="2" applyFont="1" applyBorder="1" applyProtection="1">
      <protection locked="0"/>
    </xf>
    <xf numFmtId="0" fontId="5" fillId="4" borderId="3" xfId="0" applyFont="1" applyFill="1" applyBorder="1" applyAlignment="1" applyProtection="1">
      <alignment horizontal="left"/>
      <protection locked="0"/>
    </xf>
    <xf numFmtId="0" fontId="5" fillId="0" borderId="0" xfId="0" applyFont="1" applyFill="1" applyBorder="1" applyAlignment="1" applyProtection="1">
      <alignment vertical="center" wrapText="1"/>
      <protection hidden="1"/>
    </xf>
    <xf numFmtId="0" fontId="5" fillId="0" borderId="0" xfId="3" applyFont="1" applyProtection="1">
      <protection hidden="1"/>
    </xf>
    <xf numFmtId="0" fontId="5" fillId="0" borderId="0" xfId="4" applyFont="1" applyBorder="1" applyAlignment="1" applyProtection="1">
      <alignment horizontal="left" vertical="top"/>
      <protection hidden="1"/>
    </xf>
    <xf numFmtId="0" fontId="5" fillId="0" borderId="1" xfId="4" applyFont="1" applyBorder="1" applyAlignment="1" applyProtection="1">
      <alignment horizontal="left" vertical="top"/>
      <protection hidden="1"/>
    </xf>
    <xf numFmtId="0" fontId="4" fillId="0" borderId="0" xfId="3" applyFont="1" applyProtection="1">
      <protection hidden="1"/>
    </xf>
    <xf numFmtId="0" fontId="7"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protection hidden="1"/>
    </xf>
    <xf numFmtId="10" fontId="7" fillId="0" borderId="3" xfId="3" applyNumberFormat="1" applyFont="1" applyFill="1" applyBorder="1" applyAlignment="1" applyProtection="1">
      <alignment horizontal="center" vertical="center" wrapText="1"/>
      <protection hidden="1"/>
    </xf>
    <xf numFmtId="0" fontId="7" fillId="0" borderId="3" xfId="3" applyFont="1" applyFill="1" applyBorder="1" applyAlignment="1" applyProtection="1">
      <alignment horizontal="center" vertical="center" wrapText="1"/>
      <protection hidden="1"/>
    </xf>
    <xf numFmtId="4" fontId="6" fillId="0" borderId="3" xfId="3" applyNumberFormat="1" applyFont="1" applyFill="1" applyBorder="1" applyAlignment="1" applyProtection="1">
      <alignment horizontal="center" vertical="center" wrapText="1"/>
      <protection hidden="1"/>
    </xf>
    <xf numFmtId="0" fontId="8" fillId="0" borderId="0" xfId="3" applyFont="1" applyFill="1" applyBorder="1" applyAlignment="1" applyProtection="1">
      <alignment horizontal="center" vertical="center" wrapText="1"/>
      <protection hidden="1"/>
    </xf>
    <xf numFmtId="10" fontId="8" fillId="0" borderId="0" xfId="3" applyNumberFormat="1" applyFont="1" applyFill="1" applyBorder="1" applyAlignment="1" applyProtection="1">
      <alignment horizontal="center" vertical="center"/>
      <protection hidden="1"/>
    </xf>
    <xf numFmtId="4" fontId="6" fillId="0" borderId="0" xfId="3" applyNumberFormat="1" applyFont="1" applyFill="1" applyBorder="1" applyAlignment="1" applyProtection="1">
      <alignment horizontal="center" vertical="center" wrapText="1"/>
      <protection hidden="1"/>
    </xf>
    <xf numFmtId="0" fontId="10" fillId="0" borderId="3" xfId="3" applyFont="1" applyBorder="1" applyAlignment="1" applyProtection="1">
      <alignment horizontal="center" vertical="center"/>
      <protection hidden="1"/>
    </xf>
    <xf numFmtId="0" fontId="4" fillId="0" borderId="0" xfId="3" applyFont="1" applyBorder="1" applyAlignment="1" applyProtection="1">
      <alignment horizontal="center" vertical="top"/>
      <protection hidden="1"/>
    </xf>
    <xf numFmtId="10" fontId="5" fillId="9" borderId="3" xfId="6" applyNumberFormat="1" applyFont="1" applyFill="1" applyBorder="1" applyAlignment="1" applyProtection="1">
      <alignment vertical="center"/>
      <protection hidden="1"/>
    </xf>
    <xf numFmtId="164" fontId="5" fillId="9" borderId="3" xfId="2" applyFont="1" applyFill="1" applyBorder="1" applyAlignment="1" applyProtection="1">
      <alignment vertical="center"/>
      <protection hidden="1"/>
    </xf>
    <xf numFmtId="10" fontId="0" fillId="4" borderId="3" xfId="6" applyNumberFormat="1" applyFont="1" applyFill="1" applyBorder="1" applyAlignment="1" applyProtection="1">
      <alignment vertical="center"/>
      <protection hidden="1"/>
    </xf>
    <xf numFmtId="164" fontId="0" fillId="4" borderId="3" xfId="2"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wrapText="1"/>
      <protection hidden="1"/>
    </xf>
    <xf numFmtId="0" fontId="0" fillId="8" borderId="3" xfId="0" applyFill="1" applyBorder="1" applyAlignment="1" applyProtection="1">
      <alignment vertical="center"/>
      <protection hidden="1"/>
    </xf>
    <xf numFmtId="164" fontId="2" fillId="5" borderId="0" xfId="2" applyFont="1" applyFill="1" applyBorder="1" applyAlignment="1" applyProtection="1">
      <alignment horizontal="center" vertical="center" wrapText="1"/>
      <protection hidden="1"/>
    </xf>
    <xf numFmtId="164" fontId="5" fillId="3" borderId="0" xfId="2" applyFont="1" applyFill="1" applyBorder="1" applyProtection="1">
      <protection hidden="1"/>
    </xf>
    <xf numFmtId="164" fontId="5" fillId="4" borderId="0" xfId="2" applyFont="1" applyFill="1" applyBorder="1" applyAlignment="1" applyProtection="1">
      <alignment horizontal="left"/>
      <protection hidden="1"/>
    </xf>
    <xf numFmtId="164" fontId="0" fillId="0" borderId="0" xfId="2" applyNumberFormat="1" applyFont="1" applyBorder="1" applyProtection="1">
      <protection hidden="1"/>
    </xf>
    <xf numFmtId="164" fontId="5" fillId="2" borderId="0" xfId="2" applyFont="1" applyFill="1" applyBorder="1" applyProtection="1">
      <protection hidden="1"/>
    </xf>
    <xf numFmtId="164" fontId="5" fillId="4" borderId="0" xfId="2" applyFont="1" applyFill="1" applyBorder="1" applyProtection="1">
      <protection hidden="1"/>
    </xf>
    <xf numFmtId="2" fontId="5" fillId="4" borderId="3" xfId="0" applyNumberFormat="1" applyFont="1" applyFill="1" applyBorder="1" applyAlignment="1" applyProtection="1">
      <alignment horizontal="center" vertical="center"/>
      <protection locked="0"/>
    </xf>
    <xf numFmtId="2" fontId="5" fillId="2" borderId="3" xfId="0" applyNumberFormat="1" applyFont="1" applyFill="1" applyBorder="1" applyAlignment="1" applyProtection="1">
      <alignment horizontal="center" vertical="center"/>
      <protection locked="0"/>
    </xf>
    <xf numFmtId="10" fontId="0" fillId="4" borderId="3" xfId="6" applyNumberFormat="1" applyFont="1" applyFill="1" applyBorder="1" applyAlignment="1" applyProtection="1">
      <alignment vertical="center"/>
      <protection locked="0"/>
    </xf>
    <xf numFmtId="0" fontId="3" fillId="0" borderId="0" xfId="5" applyNumberFormat="1" applyFont="1" applyFill="1" applyBorder="1" applyAlignment="1" applyProtection="1">
      <alignment horizontal="left" wrapText="1"/>
      <protection hidden="1"/>
    </xf>
    <xf numFmtId="0" fontId="5" fillId="7" borderId="9" xfId="0" applyFont="1" applyFill="1" applyBorder="1" applyAlignment="1" applyProtection="1">
      <alignment horizontal="center" vertical="center"/>
      <protection hidden="1"/>
    </xf>
    <xf numFmtId="0" fontId="0" fillId="0" borderId="9" xfId="0" applyBorder="1" applyAlignment="1" applyProtection="1">
      <alignment horizontal="center" wrapText="1"/>
      <protection locked="0"/>
    </xf>
    <xf numFmtId="0" fontId="5" fillId="7" borderId="9" xfId="0" applyFont="1" applyFill="1" applyBorder="1" applyAlignment="1" applyProtection="1">
      <alignment horizontal="center" vertical="center" wrapText="1"/>
      <protection hidden="1"/>
    </xf>
    <xf numFmtId="10" fontId="0" fillId="0" borderId="9" xfId="0" applyNumberFormat="1" applyBorder="1" applyAlignment="1" applyProtection="1">
      <alignment horizontal="center"/>
      <protection hidden="1"/>
    </xf>
    <xf numFmtId="0" fontId="0" fillId="0" borderId="9" xfId="0" applyBorder="1" applyAlignment="1" applyProtection="1">
      <alignment horizontal="center"/>
      <protection hidden="1"/>
    </xf>
    <xf numFmtId="0" fontId="4" fillId="0" borderId="0" xfId="3" applyFont="1" applyBorder="1" applyAlignment="1" applyProtection="1">
      <alignment horizontal="center" vertical="center"/>
      <protection hidden="1"/>
    </xf>
    <xf numFmtId="0" fontId="12" fillId="0" borderId="0" xfId="0" applyFont="1" applyBorder="1" applyAlignment="1" applyProtection="1">
      <alignment horizontal="right" vertical="center"/>
      <protection hidden="1"/>
    </xf>
    <xf numFmtId="0" fontId="13" fillId="0" borderId="0" xfId="0" applyFont="1" applyBorder="1" applyAlignment="1" applyProtection="1">
      <alignment horizontal="center"/>
      <protection hidden="1"/>
    </xf>
    <xf numFmtId="0" fontId="12" fillId="0" borderId="0" xfId="0" quotePrefix="1"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0" borderId="0" xfId="0" applyFont="1" applyBorder="1" applyAlignment="1" applyProtection="1">
      <alignment horizontal="center" vertical="top"/>
      <protection hidden="1"/>
    </xf>
    <xf numFmtId="0" fontId="11" fillId="0" borderId="0" xfId="3" applyFont="1" applyAlignment="1" applyProtection="1">
      <alignment horizontal="left" vertical="center" indent="1"/>
      <protection hidden="1"/>
    </xf>
    <xf numFmtId="0" fontId="4" fillId="0" borderId="3" xfId="3" applyFont="1" applyBorder="1" applyAlignment="1" applyProtection="1">
      <alignment horizontal="left" vertical="center" wrapText="1"/>
      <protection hidden="1"/>
    </xf>
    <xf numFmtId="0" fontId="4" fillId="0" borderId="3" xfId="3" applyFont="1" applyBorder="1" applyAlignment="1" applyProtection="1">
      <alignment horizontal="left" vertical="center"/>
      <protection hidden="1"/>
    </xf>
    <xf numFmtId="0" fontId="8" fillId="0" borderId="0" xfId="3" applyFont="1" applyBorder="1" applyAlignment="1" applyProtection="1">
      <alignment horizontal="left" vertical="center" wrapText="1"/>
      <protection hidden="1"/>
    </xf>
    <xf numFmtId="2" fontId="9" fillId="0" borderId="8" xfId="3" applyNumberFormat="1" applyFont="1" applyFill="1" applyBorder="1" applyAlignment="1" applyProtection="1">
      <alignment horizontal="center" vertical="center"/>
      <protection hidden="1"/>
    </xf>
    <xf numFmtId="0" fontId="3" fillId="0" borderId="3" xfId="3" applyFont="1" applyFill="1" applyBorder="1" applyAlignment="1" applyProtection="1">
      <alignment horizontal="left" wrapText="1"/>
      <protection hidden="1"/>
    </xf>
    <xf numFmtId="10" fontId="3" fillId="0" borderId="3" xfId="3" applyNumberFormat="1" applyFont="1" applyFill="1" applyBorder="1" applyAlignment="1" applyProtection="1">
      <alignment horizontal="center"/>
      <protection hidden="1"/>
    </xf>
    <xf numFmtId="0" fontId="3" fillId="0" borderId="3" xfId="3" applyFont="1" applyFill="1" applyBorder="1" applyAlignment="1" applyProtection="1">
      <alignment horizontal="left"/>
      <protection hidden="1"/>
    </xf>
    <xf numFmtId="0" fontId="6" fillId="0" borderId="3" xfId="3" applyFont="1" applyBorder="1" applyAlignment="1" applyProtection="1">
      <alignment horizontal="center" vertical="center"/>
      <protection hidden="1"/>
    </xf>
    <xf numFmtId="4" fontId="6" fillId="0" borderId="3" xfId="3" applyNumberFormat="1" applyFont="1" applyFill="1" applyBorder="1" applyAlignment="1" applyProtection="1">
      <alignment horizontal="center" vertical="center" wrapText="1"/>
      <protection hidden="1"/>
    </xf>
    <xf numFmtId="0" fontId="6" fillId="0" borderId="3" xfId="3" applyFont="1" applyFill="1" applyBorder="1" applyAlignment="1" applyProtection="1">
      <alignment horizontal="center" vertical="center"/>
      <protection hidden="1"/>
    </xf>
    <xf numFmtId="0" fontId="5" fillId="0" borderId="3" xfId="3" applyFont="1" applyFill="1" applyBorder="1" applyAlignment="1" applyProtection="1">
      <alignment horizontal="center" vertical="center"/>
      <protection hidden="1"/>
    </xf>
    <xf numFmtId="0" fontId="5" fillId="0" borderId="2" xfId="4" applyFont="1" applyBorder="1" applyAlignment="1" applyProtection="1">
      <alignment horizontal="left" vertical="top"/>
      <protection hidden="1"/>
    </xf>
    <xf numFmtId="0" fontId="5" fillId="0" borderId="0" xfId="4" applyFont="1" applyBorder="1" applyAlignment="1" applyProtection="1">
      <alignment horizontal="left" vertical="top"/>
      <protection hidden="1"/>
    </xf>
    <xf numFmtId="0" fontId="5" fillId="0" borderId="1" xfId="4" applyFont="1" applyBorder="1" applyAlignment="1" applyProtection="1">
      <alignment horizontal="left" vertical="top"/>
      <protection hidden="1"/>
    </xf>
    <xf numFmtId="0" fontId="3" fillId="0" borderId="7" xfId="5" applyNumberFormat="1" applyFont="1" applyFill="1" applyBorder="1" applyAlignment="1" applyProtection="1">
      <alignment horizontal="left" wrapText="1"/>
      <protection hidden="1"/>
    </xf>
    <xf numFmtId="165" fontId="3" fillId="0" borderId="4" xfId="5" applyFont="1" applyFill="1" applyBorder="1" applyAlignment="1" applyProtection="1">
      <alignment horizontal="left"/>
      <protection hidden="1"/>
    </xf>
    <xf numFmtId="165" fontId="3" fillId="0" borderId="6" xfId="5" applyFont="1" applyFill="1" applyBorder="1" applyAlignment="1" applyProtection="1">
      <alignment horizontal="left"/>
      <protection hidden="1"/>
    </xf>
    <xf numFmtId="165" fontId="3" fillId="0" borderId="5" xfId="5" applyFont="1" applyFill="1" applyBorder="1" applyAlignment="1" applyProtection="1">
      <alignment horizontal="left"/>
      <protection hidden="1"/>
    </xf>
    <xf numFmtId="0" fontId="4" fillId="0" borderId="4" xfId="3" applyFont="1" applyFill="1" applyBorder="1" applyAlignment="1" applyProtection="1">
      <alignment horizontal="center" vertical="top" wrapText="1"/>
      <protection hidden="1"/>
    </xf>
    <xf numFmtId="0" fontId="4" fillId="0" borderId="5" xfId="3" applyFont="1" applyFill="1" applyBorder="1" applyAlignment="1" applyProtection="1">
      <alignment horizontal="center" vertical="top" wrapText="1"/>
      <protection hidden="1"/>
    </xf>
    <xf numFmtId="164" fontId="5" fillId="7" borderId="3" xfId="2" applyFont="1" applyFill="1" applyBorder="1" applyAlignment="1" applyProtection="1">
      <alignment horizontal="center" vertical="center"/>
      <protection hidden="1"/>
    </xf>
    <xf numFmtId="0" fontId="0" fillId="0" borderId="8" xfId="0" applyBorder="1" applyAlignment="1">
      <alignment horizontal="center"/>
    </xf>
    <xf numFmtId="0" fontId="5" fillId="7" borderId="3" xfId="0" applyFont="1" applyFill="1" applyBorder="1" applyAlignment="1" applyProtection="1">
      <alignment horizontal="center" vertical="center" wrapText="1"/>
      <protection hidden="1"/>
    </xf>
    <xf numFmtId="0" fontId="5" fillId="7" borderId="3" xfId="0" applyFont="1" applyFill="1" applyBorder="1" applyAlignment="1" applyProtection="1">
      <alignment horizontal="center" vertical="center"/>
      <protection hidden="1"/>
    </xf>
  </cellXfs>
  <cellStyles count="7">
    <cellStyle name="Moeda" xfId="2" builtinId="4"/>
    <cellStyle name="Moeda_Composicao BDI v2.1" xfId="5"/>
    <cellStyle name="Normal" xfId="0" builtinId="0"/>
    <cellStyle name="Normal 2" xfId="3"/>
    <cellStyle name="Normal_FICHA DE VERIFICAÇÃO PRELIMINAR - Plano R" xfId="4"/>
    <cellStyle name="Porcentagem" xfId="6" builtinId="5"/>
    <cellStyle name="Porcentagem 2" xfId="1"/>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theme="0"/>
      </font>
      <fill>
        <patternFill>
          <bgColor theme="0"/>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19050"/>
          <a:ext cx="1766468" cy="3797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2</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368579</xdr:colOff>
      <xdr:row>2</xdr:row>
      <xdr:rowOff>94412</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2</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28575</xdr:colOff>
      <xdr:row>2</xdr:row>
      <xdr:rowOff>0</xdr:rowOff>
    </xdr:from>
    <xdr:ext cx="2117598" cy="416281"/>
    <xdr:sp macro="" textlink="">
      <xdr:nvSpPr>
        <xdr:cNvPr id="4"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0</xdr:rowOff>
    </xdr:from>
    <xdr:to>
      <xdr:col>1</xdr:col>
      <xdr:colOff>1743837</xdr:colOff>
      <xdr:row>3</xdr:row>
      <xdr:rowOff>94413</xdr:rowOff>
    </xdr:to>
    <xdr:sp macro="" textlink="">
      <xdr:nvSpPr>
        <xdr:cNvPr id="2" name="Object 476" hidden="1">
          <a:extLst>
            <a:ext uri="{63B3BB69-23CF-44E3-9099-C40C66FF867C}">
              <a14:compatExt xmlns:a14="http://schemas.microsoft.com/office/drawing/2010/main" spid="_x0000_s156124"/>
            </a:ext>
          </a:extLst>
        </xdr:cNvPr>
        <xdr:cNvSpPr/>
      </xdr:nvSpPr>
      <xdr:spPr bwMode="auto">
        <a:xfrm>
          <a:off x="28575" y="0"/>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0</xdr:row>
      <xdr:rowOff>0</xdr:rowOff>
    </xdr:from>
    <xdr:ext cx="2117598" cy="416281"/>
    <xdr:sp macro="" textlink="">
      <xdr:nvSpPr>
        <xdr:cNvPr id="3"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28575</xdr:colOff>
      <xdr:row>3</xdr:row>
      <xdr:rowOff>0</xdr:rowOff>
    </xdr:from>
    <xdr:ext cx="2117598" cy="416281"/>
    <xdr:sp macro="" textlink="">
      <xdr:nvSpPr>
        <xdr:cNvPr id="4"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28575</xdr:colOff>
      <xdr:row>3</xdr:row>
      <xdr:rowOff>0</xdr:rowOff>
    </xdr:from>
    <xdr:ext cx="2117598" cy="416281"/>
    <xdr:sp macro="" textlink="">
      <xdr:nvSpPr>
        <xdr:cNvPr id="5" name="Object 476" hidden="1">
          <a:extLst>
            <a:ext uri="{63B3BB69-23CF-44E3-9099-C40C66FF867C}">
              <a14:compatExt xmlns:a14="http://schemas.microsoft.com/office/drawing/2010/main" spid="_x0000_s156124"/>
            </a:ext>
          </a:extLst>
        </xdr:cNvPr>
        <xdr:cNvSpPr/>
      </xdr:nvSpPr>
      <xdr:spPr bwMode="auto">
        <a:xfrm>
          <a:off x="28575" y="321869"/>
          <a:ext cx="2117598" cy="4162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E%20-%20Ituiutaba\ANEXO%20VI%20-%20PLANILHA%20FINAL%20-%20S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274760081%20adutora%20e%20reservat&#243;rios%20ZA3%20e%20ZM4%20ct04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ÁRIA"/>
      <sheetName val="PLANILHA ORÇAMENTÁRIA (2)"/>
      <sheetName val="CRONOGRAMA FÍSICO-FINANCEIRO"/>
      <sheetName val="CRONOGRAMA FÍSICO-FINANCEIR (2"/>
      <sheetName val="Planilha4"/>
    </sheetNames>
    <sheetDataSet>
      <sheetData sheetId="0"/>
      <sheetData sheetId="1">
        <row r="9">
          <cell r="J9">
            <v>7132677.7796802232</v>
          </cell>
        </row>
      </sheetData>
      <sheetData sheetId="2">
        <row r="8">
          <cell r="D8" t="str">
            <v>Parcela (%)</v>
          </cell>
        </row>
        <row r="14">
          <cell r="D14" t="str">
            <v>Acumulado (R$)</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BDI (2)"/>
      <sheetName val="PO"/>
      <sheetName val="PLQ"/>
      <sheetName val="CFF"/>
    </sheetNames>
    <sheetDataSet>
      <sheetData sheetId="0">
        <row r="38">
          <cell r="C38" t="str">
            <v>Não</v>
          </cell>
        </row>
        <row r="107">
          <cell r="L107" t="str">
            <v>(Selecione uma Localidade)</v>
          </cell>
        </row>
        <row r="108">
          <cell r="L108" t="str">
            <v>Aracaju / SE</v>
          </cell>
        </row>
        <row r="109">
          <cell r="L109" t="str">
            <v>Belém / PA</v>
          </cell>
        </row>
        <row r="110">
          <cell r="L110" t="str">
            <v>Belo Horizonte / MG</v>
          </cell>
        </row>
        <row r="111">
          <cell r="L111" t="str">
            <v>Boa Vista / RR</v>
          </cell>
        </row>
        <row r="112">
          <cell r="L112" t="str">
            <v>Brasília / DF</v>
          </cell>
        </row>
        <row r="113">
          <cell r="L113" t="str">
            <v>Campo Grande / MS</v>
          </cell>
        </row>
        <row r="114">
          <cell r="L114" t="str">
            <v>Cuiabá / MT</v>
          </cell>
        </row>
        <row r="115">
          <cell r="L115" t="str">
            <v>Curitiba / PR</v>
          </cell>
        </row>
        <row r="116">
          <cell r="L116" t="str">
            <v>Florianópolis / SC</v>
          </cell>
        </row>
        <row r="117">
          <cell r="L117" t="str">
            <v>Fortaleza / CE</v>
          </cell>
        </row>
        <row r="118">
          <cell r="L118" t="str">
            <v>Goiânia / GO</v>
          </cell>
        </row>
        <row r="119">
          <cell r="L119" t="str">
            <v>João Pessoa / PB</v>
          </cell>
        </row>
        <row r="120">
          <cell r="L120" t="str">
            <v>Macapá / AP</v>
          </cell>
        </row>
        <row r="121">
          <cell r="L121" t="str">
            <v>Maceió / AL</v>
          </cell>
        </row>
        <row r="122">
          <cell r="L122" t="str">
            <v>Manaus / AM</v>
          </cell>
        </row>
        <row r="123">
          <cell r="L123" t="str">
            <v>Natal / RN</v>
          </cell>
        </row>
        <row r="124">
          <cell r="L124" t="str">
            <v>Palmas / TO</v>
          </cell>
        </row>
        <row r="125">
          <cell r="L125" t="str">
            <v>Porto Alegre / RS</v>
          </cell>
        </row>
        <row r="126">
          <cell r="L126" t="str">
            <v>Porto Velho / RO</v>
          </cell>
        </row>
        <row r="127">
          <cell r="L127" t="str">
            <v>Recife / PE</v>
          </cell>
        </row>
        <row r="128">
          <cell r="L128" t="str">
            <v>Rio Branco / AC</v>
          </cell>
        </row>
        <row r="129">
          <cell r="L129" t="str">
            <v>Rio de Janeiro / RJ</v>
          </cell>
        </row>
        <row r="130">
          <cell r="L130" t="str">
            <v>Salvador / BA</v>
          </cell>
        </row>
        <row r="131">
          <cell r="L131" t="str">
            <v>São Luís / MA</v>
          </cell>
        </row>
        <row r="132">
          <cell r="L132" t="str">
            <v>São Paulo / SP</v>
          </cell>
        </row>
        <row r="133">
          <cell r="L133" t="str">
            <v>Teresina / PI</v>
          </cell>
        </row>
        <row r="134">
          <cell r="L134" t="str">
            <v>Vitória / ES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2"/>
  <sheetViews>
    <sheetView view="pageBreakPreview" zoomScale="85" zoomScaleNormal="100" zoomScaleSheetLayoutView="85" workbookViewId="0">
      <selection activeCell="E18" sqref="E18"/>
    </sheetView>
  </sheetViews>
  <sheetFormatPr defaultRowHeight="12.7"/>
  <cols>
    <col min="1" max="1" width="9.21875" style="14" customWidth="1"/>
    <col min="2" max="2" width="11" style="14" customWidth="1"/>
    <col min="3" max="3" width="15.88671875" style="14" customWidth="1"/>
    <col min="4" max="4" width="12.6640625" style="15" customWidth="1"/>
    <col min="5" max="5" width="72.21875" style="16" customWidth="1"/>
    <col min="6" max="6" width="11.44140625" style="14" customWidth="1"/>
    <col min="7" max="7" width="14" style="14" customWidth="1"/>
    <col min="8" max="8" width="15.77734375" style="17" bestFit="1" customWidth="1"/>
    <col min="9" max="9" width="11.21875" style="15" customWidth="1"/>
    <col min="10" max="10" width="15.77734375" style="17" customWidth="1"/>
    <col min="11" max="14" width="22" style="17" customWidth="1"/>
    <col min="15" max="17" width="22" style="1" customWidth="1"/>
  </cols>
  <sheetData>
    <row r="1" spans="1:22" ht="13.25" thickBot="1">
      <c r="U1" s="2" t="s">
        <v>87</v>
      </c>
      <c r="V1" s="6">
        <f>'BDI1 lote 2'!F23</f>
        <v>0.2641</v>
      </c>
    </row>
    <row r="2" spans="1:22" ht="13.25" thickBot="1">
      <c r="A2" s="81" t="s">
        <v>692</v>
      </c>
      <c r="B2" s="81"/>
      <c r="C2" s="81"/>
      <c r="D2" s="81"/>
      <c r="E2" s="81"/>
      <c r="U2" s="2" t="s">
        <v>94</v>
      </c>
      <c r="V2" s="6">
        <f>'BDI2 lote 2'!F24</f>
        <v>0.12</v>
      </c>
    </row>
    <row r="3" spans="1:22" ht="12.7" customHeight="1" thickBot="1">
      <c r="A3" s="81"/>
      <c r="B3" s="81"/>
      <c r="C3" s="81"/>
      <c r="D3" s="81"/>
      <c r="E3" s="81"/>
      <c r="U3" s="7"/>
      <c r="V3" s="6"/>
    </row>
    <row r="4" spans="1:22" ht="12.7" customHeight="1" thickBot="1">
      <c r="A4" s="81"/>
      <c r="B4" s="81"/>
      <c r="C4" s="81"/>
      <c r="D4" s="81"/>
      <c r="E4" s="81"/>
      <c r="U4" s="7"/>
      <c r="V4" s="6"/>
    </row>
    <row r="5" spans="1:22" ht="15" customHeight="1" thickBot="1">
      <c r="A5" s="81" t="s">
        <v>676</v>
      </c>
      <c r="B5" s="81"/>
      <c r="C5" s="81"/>
      <c r="D5" s="81"/>
      <c r="E5" s="18" t="s">
        <v>683</v>
      </c>
      <c r="G5" s="81" t="s">
        <v>693</v>
      </c>
      <c r="H5" s="81"/>
      <c r="I5" s="81"/>
      <c r="J5" s="81"/>
      <c r="K5" s="81"/>
      <c r="U5" s="7"/>
      <c r="V5" s="6"/>
    </row>
    <row r="6" spans="1:22" ht="15" customHeight="1" thickBot="1">
      <c r="A6" s="81" t="s">
        <v>677</v>
      </c>
      <c r="B6" s="81"/>
      <c r="C6" s="81"/>
      <c r="D6" s="81"/>
      <c r="E6" s="18" t="s">
        <v>684</v>
      </c>
      <c r="G6" s="81"/>
      <c r="H6" s="81"/>
      <c r="I6" s="81"/>
      <c r="J6" s="81"/>
      <c r="K6" s="81"/>
      <c r="U6" s="7"/>
      <c r="V6" s="6"/>
    </row>
    <row r="7" spans="1:22" ht="15" customHeight="1" thickBot="1">
      <c r="A7" s="81" t="s">
        <v>671</v>
      </c>
      <c r="B7" s="81"/>
      <c r="C7" s="81"/>
      <c r="D7" s="81"/>
      <c r="E7" s="19" t="s">
        <v>672</v>
      </c>
      <c r="G7" s="81" t="s">
        <v>694</v>
      </c>
      <c r="H7" s="81"/>
      <c r="I7" s="82"/>
      <c r="J7" s="82"/>
      <c r="K7" s="82"/>
      <c r="U7" s="7"/>
      <c r="V7" s="6"/>
    </row>
    <row r="8" spans="1:22" ht="15" customHeight="1" thickBot="1">
      <c r="A8" s="81" t="s">
        <v>675</v>
      </c>
      <c r="B8" s="81"/>
      <c r="C8" s="81"/>
      <c r="D8" s="81"/>
      <c r="E8" s="19" t="s">
        <v>673</v>
      </c>
      <c r="G8" s="81" t="s">
        <v>695</v>
      </c>
      <c r="H8" s="81"/>
      <c r="I8" s="82"/>
      <c r="J8" s="82"/>
      <c r="K8" s="82"/>
      <c r="U8" s="7"/>
      <c r="V8" s="6"/>
    </row>
    <row r="9" spans="1:22" ht="15" customHeight="1" thickBot="1">
      <c r="A9" s="81" t="s">
        <v>643</v>
      </c>
      <c r="B9" s="81"/>
      <c r="C9" s="81"/>
      <c r="D9" s="81"/>
      <c r="E9" s="19" t="s">
        <v>685</v>
      </c>
      <c r="G9" s="81" t="s">
        <v>696</v>
      </c>
      <c r="H9" s="81"/>
      <c r="I9" s="82"/>
      <c r="J9" s="82"/>
      <c r="K9" s="82"/>
      <c r="U9" s="7"/>
      <c r="V9" s="6"/>
    </row>
    <row r="10" spans="1:22" ht="15" customHeight="1" thickBot="1">
      <c r="A10" s="81" t="s">
        <v>678</v>
      </c>
      <c r="B10" s="81"/>
      <c r="C10" s="81"/>
      <c r="D10" s="81"/>
      <c r="E10" s="19" t="s">
        <v>686</v>
      </c>
      <c r="G10" s="81" t="s">
        <v>697</v>
      </c>
      <c r="H10" s="81"/>
      <c r="I10" s="82"/>
      <c r="J10" s="82"/>
      <c r="K10" s="82"/>
      <c r="U10" s="7"/>
      <c r="V10" s="6"/>
    </row>
    <row r="11" spans="1:22" ht="15" customHeight="1" thickBot="1">
      <c r="A11" s="81" t="s">
        <v>679</v>
      </c>
      <c r="B11" s="81"/>
      <c r="C11" s="81"/>
      <c r="D11" s="81"/>
      <c r="E11" s="19" t="s">
        <v>687</v>
      </c>
      <c r="G11" s="81" t="s">
        <v>698</v>
      </c>
      <c r="H11" s="81"/>
      <c r="I11" s="82"/>
      <c r="J11" s="82"/>
      <c r="K11" s="82"/>
    </row>
    <row r="12" spans="1:22" ht="15" customHeight="1" thickBot="1">
      <c r="A12" s="81" t="s">
        <v>680</v>
      </c>
      <c r="B12" s="81"/>
      <c r="C12" s="81"/>
      <c r="D12" s="81"/>
      <c r="E12" s="19" t="s">
        <v>688</v>
      </c>
      <c r="G12" s="81" t="s">
        <v>699</v>
      </c>
      <c r="H12" s="81"/>
      <c r="I12" s="82"/>
      <c r="J12" s="82"/>
      <c r="K12" s="82"/>
    </row>
    <row r="13" spans="1:22" ht="29.95" customHeight="1" thickBot="1">
      <c r="A13" s="81" t="s">
        <v>674</v>
      </c>
      <c r="B13" s="81"/>
      <c r="C13" s="81"/>
      <c r="D13" s="81"/>
      <c r="E13" s="19" t="s">
        <v>724</v>
      </c>
      <c r="G13" s="83" t="s">
        <v>700</v>
      </c>
      <c r="H13" s="83"/>
      <c r="I13" s="82"/>
      <c r="J13" s="82"/>
      <c r="K13" s="82"/>
    </row>
    <row r="14" spans="1:22" ht="36.299999999999997" customHeight="1" thickBot="1">
      <c r="A14" s="81" t="s">
        <v>681</v>
      </c>
      <c r="B14" s="81"/>
      <c r="C14" s="81"/>
      <c r="D14" s="81"/>
      <c r="E14" s="19" t="s">
        <v>689</v>
      </c>
      <c r="G14" s="83" t="s">
        <v>701</v>
      </c>
      <c r="H14" s="83"/>
      <c r="I14" s="82"/>
      <c r="J14" s="82"/>
      <c r="K14" s="82"/>
    </row>
    <row r="15" spans="1:22" ht="15" customHeight="1" thickBot="1">
      <c r="A15" s="81" t="s">
        <v>682</v>
      </c>
      <c r="B15" s="81"/>
      <c r="C15" s="81"/>
      <c r="D15" s="81"/>
      <c r="E15" s="19" t="s">
        <v>690</v>
      </c>
      <c r="G15" s="83" t="s">
        <v>705</v>
      </c>
      <c r="H15" s="83"/>
      <c r="I15" s="84">
        <f>'BDI1 lote 2'!F23</f>
        <v>0.2641</v>
      </c>
      <c r="J15" s="85"/>
      <c r="K15" s="85"/>
    </row>
    <row r="16" spans="1:22" ht="15" customHeight="1" thickBot="1">
      <c r="A16" s="81" t="s">
        <v>645</v>
      </c>
      <c r="B16" s="81"/>
      <c r="C16" s="81"/>
      <c r="D16" s="81"/>
      <c r="E16" s="19" t="s">
        <v>691</v>
      </c>
      <c r="G16" s="83" t="s">
        <v>706</v>
      </c>
      <c r="H16" s="83"/>
      <c r="I16" s="84">
        <f>'BDI2 lote 2'!F24</f>
        <v>0.12</v>
      </c>
      <c r="J16" s="85"/>
      <c r="K16" s="85"/>
    </row>
    <row r="17" spans="1:17" ht="15" customHeight="1" thickBot="1">
      <c r="A17" s="81" t="s">
        <v>703</v>
      </c>
      <c r="B17" s="81"/>
      <c r="C17" s="81"/>
      <c r="D17" s="81"/>
      <c r="E17" s="20">
        <v>0.2641</v>
      </c>
      <c r="G17" s="49"/>
      <c r="H17" s="49"/>
      <c r="I17" s="49"/>
      <c r="J17" s="49"/>
      <c r="K17" s="49"/>
    </row>
    <row r="18" spans="1:17" ht="15" customHeight="1" thickBot="1">
      <c r="A18" s="81" t="s">
        <v>704</v>
      </c>
      <c r="B18" s="81"/>
      <c r="C18" s="81"/>
      <c r="D18" s="81"/>
      <c r="E18" s="20">
        <v>0.12</v>
      </c>
      <c r="G18" s="49"/>
      <c r="H18" s="49"/>
      <c r="I18" s="49"/>
      <c r="J18" s="49"/>
      <c r="K18" s="49"/>
    </row>
    <row r="20" spans="1:17" ht="40.35" customHeight="1">
      <c r="A20" s="21" t="s">
        <v>83</v>
      </c>
      <c r="B20" s="21" t="s">
        <v>0</v>
      </c>
      <c r="C20" s="21" t="s">
        <v>1</v>
      </c>
      <c r="D20" s="21" t="s">
        <v>2</v>
      </c>
      <c r="E20" s="22" t="s">
        <v>3</v>
      </c>
      <c r="F20" s="21" t="s">
        <v>4</v>
      </c>
      <c r="G20" s="21" t="s">
        <v>84</v>
      </c>
      <c r="H20" s="23" t="s">
        <v>5</v>
      </c>
      <c r="I20" s="22" t="s">
        <v>6</v>
      </c>
      <c r="J20" s="23" t="s">
        <v>7</v>
      </c>
      <c r="K20" s="23" t="s">
        <v>8</v>
      </c>
      <c r="L20" s="23" t="s">
        <v>702</v>
      </c>
      <c r="M20" s="71"/>
      <c r="N20" s="71"/>
      <c r="O20" s="8"/>
      <c r="P20" s="8"/>
      <c r="Q20" s="8"/>
    </row>
    <row r="21" spans="1:17">
      <c r="A21" s="24" t="s">
        <v>88</v>
      </c>
      <c r="B21" s="24" t="s">
        <v>25</v>
      </c>
      <c r="C21" s="24"/>
      <c r="D21" s="24"/>
      <c r="E21" s="26" t="s">
        <v>401</v>
      </c>
      <c r="F21" s="24" t="s">
        <v>86</v>
      </c>
      <c r="G21" s="27"/>
      <c r="H21" s="27"/>
      <c r="I21" s="25"/>
      <c r="J21" s="28"/>
      <c r="K21" s="28">
        <f>K22+K37+K127+K265+K269</f>
        <v>0</v>
      </c>
      <c r="L21" s="28"/>
      <c r="M21" s="72"/>
      <c r="N21" s="72"/>
      <c r="O21" s="9"/>
      <c r="P21" s="9"/>
      <c r="Q21" s="9"/>
    </row>
    <row r="22" spans="1:17" ht="25.35">
      <c r="A22" s="29" t="s">
        <v>90</v>
      </c>
      <c r="B22" s="29" t="s">
        <v>26</v>
      </c>
      <c r="C22" s="29"/>
      <c r="D22" s="30"/>
      <c r="E22" s="31" t="s">
        <v>402</v>
      </c>
      <c r="F22" s="29" t="s">
        <v>86</v>
      </c>
      <c r="G22" s="32"/>
      <c r="H22" s="32"/>
      <c r="I22" s="34"/>
      <c r="J22" s="34"/>
      <c r="K22" s="35">
        <f>SUM(K23:K36)</f>
        <v>0</v>
      </c>
      <c r="L22" s="33"/>
      <c r="M22" s="73"/>
      <c r="N22" s="73"/>
      <c r="O22" s="10"/>
      <c r="P22" s="10"/>
      <c r="Q22" s="10"/>
    </row>
    <row r="23" spans="1:17">
      <c r="A23" s="36" t="s">
        <v>85</v>
      </c>
      <c r="B23" s="36" t="s">
        <v>403</v>
      </c>
      <c r="C23" s="36" t="s">
        <v>9</v>
      </c>
      <c r="D23" s="36" t="s">
        <v>10</v>
      </c>
      <c r="E23" s="37" t="s">
        <v>11</v>
      </c>
      <c r="F23" s="36" t="s">
        <v>12</v>
      </c>
      <c r="G23" s="38">
        <v>9</v>
      </c>
      <c r="H23" s="47"/>
      <c r="I23" s="40" t="s">
        <v>87</v>
      </c>
      <c r="J23" s="39">
        <f t="shared" ref="J23:J52" si="0">IF(I23=$U$1,ROUND(H23*(1+$V$1),2),IF(I23=$U$2,ROUND(H23*(1+$V$2),2),"ERRO"))</f>
        <v>0</v>
      </c>
      <c r="K23" s="41">
        <f t="shared" ref="K23:K52" si="1">ROUND(J23*G23,2)</f>
        <v>0</v>
      </c>
      <c r="L23" s="39">
        <v>306.63</v>
      </c>
      <c r="M23" s="74"/>
      <c r="N23" s="74"/>
      <c r="O23" s="11"/>
      <c r="P23" s="11"/>
      <c r="Q23" s="11"/>
    </row>
    <row r="24" spans="1:17" ht="25.35">
      <c r="A24" s="36" t="s">
        <v>85</v>
      </c>
      <c r="B24" s="36" t="s">
        <v>404</v>
      </c>
      <c r="C24" s="36" t="s">
        <v>23</v>
      </c>
      <c r="D24" s="36" t="s">
        <v>91</v>
      </c>
      <c r="E24" s="37" t="s">
        <v>92</v>
      </c>
      <c r="F24" s="36" t="s">
        <v>93</v>
      </c>
      <c r="G24" s="38">
        <v>8</v>
      </c>
      <c r="H24" s="47"/>
      <c r="I24" s="40" t="s">
        <v>87</v>
      </c>
      <c r="J24" s="39">
        <f t="shared" si="0"/>
        <v>0</v>
      </c>
      <c r="K24" s="41">
        <f t="shared" si="1"/>
        <v>0</v>
      </c>
      <c r="L24" s="39">
        <v>515</v>
      </c>
      <c r="M24" s="74"/>
      <c r="N24" s="74"/>
      <c r="O24" s="11"/>
      <c r="P24" s="11"/>
      <c r="Q24" s="11"/>
    </row>
    <row r="25" spans="1:17" ht="25.35">
      <c r="A25" s="36" t="s">
        <v>85</v>
      </c>
      <c r="B25" s="36" t="s">
        <v>405</v>
      </c>
      <c r="C25" s="36" t="s">
        <v>23</v>
      </c>
      <c r="D25" s="36" t="s">
        <v>95</v>
      </c>
      <c r="E25" s="37" t="s">
        <v>96</v>
      </c>
      <c r="F25" s="36" t="s">
        <v>93</v>
      </c>
      <c r="G25" s="38">
        <v>8</v>
      </c>
      <c r="H25" s="47"/>
      <c r="I25" s="40" t="s">
        <v>87</v>
      </c>
      <c r="J25" s="39">
        <f t="shared" si="0"/>
        <v>0</v>
      </c>
      <c r="K25" s="41">
        <f t="shared" si="1"/>
        <v>0</v>
      </c>
      <c r="L25" s="39">
        <v>402.34</v>
      </c>
      <c r="M25" s="74"/>
      <c r="N25" s="74"/>
      <c r="O25" s="11"/>
      <c r="P25" s="11"/>
      <c r="Q25" s="11"/>
    </row>
    <row r="26" spans="1:17" ht="25.35">
      <c r="A26" s="36" t="s">
        <v>85</v>
      </c>
      <c r="B26" s="36" t="s">
        <v>406</v>
      </c>
      <c r="C26" s="36" t="s">
        <v>23</v>
      </c>
      <c r="D26" s="36" t="s">
        <v>97</v>
      </c>
      <c r="E26" s="37" t="s">
        <v>98</v>
      </c>
      <c r="F26" s="36" t="s">
        <v>93</v>
      </c>
      <c r="G26" s="38">
        <v>8</v>
      </c>
      <c r="H26" s="47"/>
      <c r="I26" s="40" t="s">
        <v>87</v>
      </c>
      <c r="J26" s="39">
        <f t="shared" si="0"/>
        <v>0</v>
      </c>
      <c r="K26" s="41">
        <f t="shared" si="1"/>
        <v>0</v>
      </c>
      <c r="L26" s="39">
        <v>643.75</v>
      </c>
      <c r="M26" s="74"/>
      <c r="N26" s="74"/>
      <c r="O26" s="11"/>
      <c r="P26" s="11"/>
      <c r="Q26" s="11"/>
    </row>
    <row r="27" spans="1:17">
      <c r="A27" s="36" t="s">
        <v>85</v>
      </c>
      <c r="B27" s="36" t="s">
        <v>407</v>
      </c>
      <c r="C27" s="36" t="s">
        <v>9</v>
      </c>
      <c r="D27" s="36" t="s">
        <v>99</v>
      </c>
      <c r="E27" s="37" t="s">
        <v>100</v>
      </c>
      <c r="F27" s="36" t="s">
        <v>17</v>
      </c>
      <c r="G27" s="38">
        <v>1</v>
      </c>
      <c r="H27" s="47"/>
      <c r="I27" s="40" t="s">
        <v>87</v>
      </c>
      <c r="J27" s="39">
        <f t="shared" si="0"/>
        <v>0</v>
      </c>
      <c r="K27" s="41">
        <f t="shared" si="1"/>
        <v>0</v>
      </c>
      <c r="L27" s="39">
        <v>64.900000000000006</v>
      </c>
      <c r="M27" s="74"/>
      <c r="N27" s="74"/>
      <c r="O27" s="11"/>
      <c r="P27" s="11"/>
      <c r="Q27" s="11"/>
    </row>
    <row r="28" spans="1:17" ht="25.35">
      <c r="A28" s="36" t="s">
        <v>85</v>
      </c>
      <c r="B28" s="36" t="s">
        <v>408</v>
      </c>
      <c r="C28" s="36" t="s">
        <v>9</v>
      </c>
      <c r="D28" s="36" t="s">
        <v>101</v>
      </c>
      <c r="E28" s="37" t="s">
        <v>102</v>
      </c>
      <c r="F28" s="36" t="s">
        <v>24</v>
      </c>
      <c r="G28" s="38">
        <v>10</v>
      </c>
      <c r="H28" s="47"/>
      <c r="I28" s="40" t="s">
        <v>87</v>
      </c>
      <c r="J28" s="39">
        <f t="shared" si="0"/>
        <v>0</v>
      </c>
      <c r="K28" s="41">
        <f t="shared" si="1"/>
        <v>0</v>
      </c>
      <c r="L28" s="39">
        <v>21.7</v>
      </c>
      <c r="M28" s="74"/>
      <c r="N28" s="74"/>
      <c r="O28" s="11"/>
      <c r="P28" s="11"/>
      <c r="Q28" s="11"/>
    </row>
    <row r="29" spans="1:17" ht="25.35">
      <c r="A29" s="36" t="s">
        <v>85</v>
      </c>
      <c r="B29" s="36" t="s">
        <v>409</v>
      </c>
      <c r="C29" s="36" t="s">
        <v>9</v>
      </c>
      <c r="D29" s="36">
        <v>41598</v>
      </c>
      <c r="E29" s="37" t="s">
        <v>103</v>
      </c>
      <c r="F29" s="36" t="s">
        <v>17</v>
      </c>
      <c r="G29" s="38">
        <v>1</v>
      </c>
      <c r="H29" s="47"/>
      <c r="I29" s="40" t="s">
        <v>87</v>
      </c>
      <c r="J29" s="39">
        <f t="shared" si="0"/>
        <v>0</v>
      </c>
      <c r="K29" s="41">
        <f t="shared" si="1"/>
        <v>0</v>
      </c>
      <c r="L29" s="39">
        <v>1254.8900000000001</v>
      </c>
      <c r="M29" s="74"/>
      <c r="N29" s="74"/>
      <c r="O29" s="11"/>
      <c r="P29" s="11"/>
      <c r="Q29" s="11"/>
    </row>
    <row r="30" spans="1:17" ht="38.049999999999997">
      <c r="A30" s="36" t="s">
        <v>85</v>
      </c>
      <c r="B30" s="36" t="s">
        <v>410</v>
      </c>
      <c r="C30" s="36" t="s">
        <v>9</v>
      </c>
      <c r="D30" s="36">
        <v>73658</v>
      </c>
      <c r="E30" s="37" t="s">
        <v>104</v>
      </c>
      <c r="F30" s="36" t="s">
        <v>17</v>
      </c>
      <c r="G30" s="38">
        <v>1</v>
      </c>
      <c r="H30" s="47"/>
      <c r="I30" s="40" t="s">
        <v>87</v>
      </c>
      <c r="J30" s="39">
        <f t="shared" si="0"/>
        <v>0</v>
      </c>
      <c r="K30" s="41">
        <f t="shared" si="1"/>
        <v>0</v>
      </c>
      <c r="L30" s="39">
        <v>496.97</v>
      </c>
      <c r="M30" s="74"/>
      <c r="N30" s="74"/>
      <c r="O30" s="11"/>
      <c r="P30" s="11"/>
      <c r="Q30" s="11"/>
    </row>
    <row r="31" spans="1:17" ht="25.35">
      <c r="A31" s="36" t="s">
        <v>85</v>
      </c>
      <c r="B31" s="36" t="s">
        <v>411</v>
      </c>
      <c r="C31" s="36" t="s">
        <v>9</v>
      </c>
      <c r="D31" s="36" t="s">
        <v>105</v>
      </c>
      <c r="E31" s="37" t="s">
        <v>106</v>
      </c>
      <c r="F31" s="36" t="s">
        <v>12</v>
      </c>
      <c r="G31" s="38">
        <v>3581</v>
      </c>
      <c r="H31" s="47"/>
      <c r="I31" s="40" t="s">
        <v>87</v>
      </c>
      <c r="J31" s="39">
        <f t="shared" si="0"/>
        <v>0</v>
      </c>
      <c r="K31" s="41">
        <f t="shared" si="1"/>
        <v>0</v>
      </c>
      <c r="L31" s="39">
        <v>0.13</v>
      </c>
      <c r="M31" s="74"/>
      <c r="N31" s="74"/>
      <c r="O31" s="11"/>
      <c r="P31" s="11"/>
      <c r="Q31" s="11"/>
    </row>
    <row r="32" spans="1:17">
      <c r="A32" s="36" t="s">
        <v>85</v>
      </c>
      <c r="B32" s="36" t="s">
        <v>412</v>
      </c>
      <c r="C32" s="36" t="s">
        <v>9</v>
      </c>
      <c r="D32" s="36" t="s">
        <v>107</v>
      </c>
      <c r="E32" s="37" t="s">
        <v>108</v>
      </c>
      <c r="F32" s="36" t="s">
        <v>20</v>
      </c>
      <c r="G32" s="38">
        <v>1790.5</v>
      </c>
      <c r="H32" s="47"/>
      <c r="I32" s="40" t="s">
        <v>87</v>
      </c>
      <c r="J32" s="39">
        <f t="shared" si="0"/>
        <v>0</v>
      </c>
      <c r="K32" s="41">
        <f t="shared" si="1"/>
        <v>0</v>
      </c>
      <c r="L32" s="39">
        <v>5.27</v>
      </c>
      <c r="M32" s="74"/>
      <c r="N32" s="74"/>
      <c r="O32" s="11"/>
      <c r="P32" s="11"/>
      <c r="Q32" s="11"/>
    </row>
    <row r="33" spans="1:17" ht="25.35">
      <c r="A33" s="36" t="s">
        <v>85</v>
      </c>
      <c r="B33" s="36" t="s">
        <v>413</v>
      </c>
      <c r="C33" s="36" t="s">
        <v>9</v>
      </c>
      <c r="D33" s="36" t="s">
        <v>109</v>
      </c>
      <c r="E33" s="37" t="s">
        <v>110</v>
      </c>
      <c r="F33" s="36" t="s">
        <v>12</v>
      </c>
      <c r="G33" s="38">
        <v>17.5</v>
      </c>
      <c r="H33" s="47"/>
      <c r="I33" s="40" t="s">
        <v>87</v>
      </c>
      <c r="J33" s="39">
        <f t="shared" si="0"/>
        <v>0</v>
      </c>
      <c r="K33" s="41">
        <f t="shared" si="1"/>
        <v>0</v>
      </c>
      <c r="L33" s="39">
        <v>691.53</v>
      </c>
      <c r="M33" s="74"/>
      <c r="N33" s="74"/>
      <c r="O33" s="11"/>
      <c r="P33" s="11"/>
      <c r="Q33" s="11"/>
    </row>
    <row r="34" spans="1:17" ht="25.35">
      <c r="A34" s="36" t="s">
        <v>85</v>
      </c>
      <c r="B34" s="36" t="s">
        <v>414</v>
      </c>
      <c r="C34" s="36" t="s">
        <v>9</v>
      </c>
      <c r="D34" s="36" t="s">
        <v>111</v>
      </c>
      <c r="E34" s="37" t="s">
        <v>112</v>
      </c>
      <c r="F34" s="36" t="s">
        <v>24</v>
      </c>
      <c r="G34" s="38">
        <v>195.5</v>
      </c>
      <c r="H34" s="47"/>
      <c r="I34" s="40" t="s">
        <v>87</v>
      </c>
      <c r="J34" s="39">
        <f t="shared" si="0"/>
        <v>0</v>
      </c>
      <c r="K34" s="41">
        <f t="shared" si="1"/>
        <v>0</v>
      </c>
      <c r="L34" s="39">
        <v>123.2</v>
      </c>
      <c r="M34" s="74"/>
      <c r="N34" s="74"/>
      <c r="O34" s="11"/>
      <c r="P34" s="11"/>
      <c r="Q34" s="11"/>
    </row>
    <row r="35" spans="1:17" ht="25.35">
      <c r="A35" s="36" t="s">
        <v>85</v>
      </c>
      <c r="B35" s="36" t="s">
        <v>415</v>
      </c>
      <c r="C35" s="36" t="s">
        <v>113</v>
      </c>
      <c r="D35" s="36" t="s">
        <v>114</v>
      </c>
      <c r="E35" s="37" t="s">
        <v>115</v>
      </c>
      <c r="F35" s="36" t="s">
        <v>24</v>
      </c>
      <c r="G35" s="38">
        <v>202.5</v>
      </c>
      <c r="H35" s="47"/>
      <c r="I35" s="40" t="s">
        <v>87</v>
      </c>
      <c r="J35" s="39">
        <f t="shared" si="0"/>
        <v>0</v>
      </c>
      <c r="K35" s="41">
        <f t="shared" si="1"/>
        <v>0</v>
      </c>
      <c r="L35" s="39">
        <v>36.01</v>
      </c>
      <c r="M35" s="74"/>
      <c r="N35" s="74"/>
      <c r="O35" s="11"/>
      <c r="P35" s="11"/>
      <c r="Q35" s="11"/>
    </row>
    <row r="36" spans="1:17" ht="25.35">
      <c r="A36" s="36" t="s">
        <v>85</v>
      </c>
      <c r="B36" s="36" t="s">
        <v>416</v>
      </c>
      <c r="C36" s="36" t="s">
        <v>9</v>
      </c>
      <c r="D36" s="36" t="s">
        <v>116</v>
      </c>
      <c r="E36" s="37" t="s">
        <v>117</v>
      </c>
      <c r="F36" s="36" t="s">
        <v>24</v>
      </c>
      <c r="G36" s="38">
        <v>124</v>
      </c>
      <c r="H36" s="47"/>
      <c r="I36" s="40" t="s">
        <v>87</v>
      </c>
      <c r="J36" s="39">
        <f t="shared" si="0"/>
        <v>0</v>
      </c>
      <c r="K36" s="41">
        <f t="shared" si="1"/>
        <v>0</v>
      </c>
      <c r="L36" s="39">
        <v>38.200000000000003</v>
      </c>
      <c r="M36" s="74"/>
      <c r="N36" s="74"/>
      <c r="O36" s="11"/>
      <c r="P36" s="11"/>
      <c r="Q36" s="11"/>
    </row>
    <row r="37" spans="1:17">
      <c r="A37" s="29" t="s">
        <v>90</v>
      </c>
      <c r="B37" s="29" t="s">
        <v>28</v>
      </c>
      <c r="C37" s="29"/>
      <c r="D37" s="30"/>
      <c r="E37" s="31" t="s">
        <v>118</v>
      </c>
      <c r="F37" s="29" t="s">
        <v>86</v>
      </c>
      <c r="G37" s="32"/>
      <c r="H37" s="77"/>
      <c r="I37" s="34"/>
      <c r="J37" s="34"/>
      <c r="K37" s="35">
        <f>K38+K56+K71+K86</f>
        <v>0</v>
      </c>
      <c r="L37" s="33"/>
      <c r="M37" s="73"/>
      <c r="N37" s="73"/>
      <c r="O37" s="10"/>
      <c r="P37" s="10"/>
      <c r="Q37" s="10"/>
    </row>
    <row r="38" spans="1:17">
      <c r="A38" s="42" t="s">
        <v>119</v>
      </c>
      <c r="B38" s="42" t="s">
        <v>29</v>
      </c>
      <c r="C38" s="42"/>
      <c r="D38" s="43"/>
      <c r="E38" s="44" t="s">
        <v>120</v>
      </c>
      <c r="F38" s="42" t="s">
        <v>86</v>
      </c>
      <c r="G38" s="45"/>
      <c r="H38" s="78"/>
      <c r="I38" s="46"/>
      <c r="J38" s="46"/>
      <c r="K38" s="46">
        <f>SUM(K39:K55)</f>
        <v>0</v>
      </c>
      <c r="L38" s="46"/>
      <c r="M38" s="75"/>
      <c r="N38" s="75"/>
      <c r="O38" s="12"/>
      <c r="P38" s="12"/>
      <c r="Q38" s="12"/>
    </row>
    <row r="39" spans="1:17">
      <c r="A39" s="36" t="s">
        <v>85</v>
      </c>
      <c r="B39" s="36" t="s">
        <v>30</v>
      </c>
      <c r="C39" s="36" t="s">
        <v>9</v>
      </c>
      <c r="D39" s="36">
        <v>99063</v>
      </c>
      <c r="E39" s="37" t="s">
        <v>121</v>
      </c>
      <c r="F39" s="36" t="s">
        <v>24</v>
      </c>
      <c r="G39" s="38">
        <v>5130</v>
      </c>
      <c r="H39" s="47"/>
      <c r="I39" s="40" t="s">
        <v>87</v>
      </c>
      <c r="J39" s="39">
        <f t="shared" si="0"/>
        <v>0</v>
      </c>
      <c r="K39" s="41">
        <f t="shared" si="1"/>
        <v>0</v>
      </c>
      <c r="L39" s="39">
        <v>3.36</v>
      </c>
      <c r="M39" s="74"/>
      <c r="N39" s="74"/>
      <c r="O39" s="11"/>
      <c r="P39" s="11"/>
      <c r="Q39" s="11"/>
    </row>
    <row r="40" spans="1:17" ht="25.35">
      <c r="A40" s="36" t="s">
        <v>85</v>
      </c>
      <c r="B40" s="36" t="s">
        <v>31</v>
      </c>
      <c r="C40" s="36" t="s">
        <v>9</v>
      </c>
      <c r="D40" s="36" t="s">
        <v>122</v>
      </c>
      <c r="E40" s="37" t="s">
        <v>123</v>
      </c>
      <c r="F40" s="36" t="s">
        <v>12</v>
      </c>
      <c r="G40" s="38">
        <v>4698</v>
      </c>
      <c r="H40" s="47"/>
      <c r="I40" s="40" t="s">
        <v>87</v>
      </c>
      <c r="J40" s="39">
        <f t="shared" si="0"/>
        <v>0</v>
      </c>
      <c r="K40" s="41">
        <f t="shared" si="1"/>
        <v>0</v>
      </c>
      <c r="L40" s="39">
        <v>9.5399999999999991</v>
      </c>
      <c r="M40" s="74"/>
      <c r="N40" s="74"/>
      <c r="O40" s="11"/>
      <c r="P40" s="11"/>
      <c r="Q40" s="11"/>
    </row>
    <row r="41" spans="1:17" ht="50.7">
      <c r="A41" s="36" t="s">
        <v>85</v>
      </c>
      <c r="B41" s="36" t="s">
        <v>32</v>
      </c>
      <c r="C41" s="36" t="s">
        <v>9</v>
      </c>
      <c r="D41" s="36" t="s">
        <v>124</v>
      </c>
      <c r="E41" s="37" t="s">
        <v>125</v>
      </c>
      <c r="F41" s="36" t="s">
        <v>20</v>
      </c>
      <c r="G41" s="38">
        <v>6156</v>
      </c>
      <c r="H41" s="47"/>
      <c r="I41" s="40" t="s">
        <v>87</v>
      </c>
      <c r="J41" s="39">
        <f t="shared" si="0"/>
        <v>0</v>
      </c>
      <c r="K41" s="41">
        <f t="shared" si="1"/>
        <v>0</v>
      </c>
      <c r="L41" s="39">
        <v>10.79</v>
      </c>
      <c r="M41" s="74"/>
      <c r="N41" s="74"/>
      <c r="O41" s="11"/>
      <c r="P41" s="11"/>
      <c r="Q41" s="11"/>
    </row>
    <row r="42" spans="1:17" ht="38.049999999999997">
      <c r="A42" s="36" t="s">
        <v>85</v>
      </c>
      <c r="B42" s="36" t="s">
        <v>417</v>
      </c>
      <c r="C42" s="36" t="s">
        <v>9</v>
      </c>
      <c r="D42" s="36">
        <v>94037</v>
      </c>
      <c r="E42" s="37" t="s">
        <v>126</v>
      </c>
      <c r="F42" s="36" t="s">
        <v>12</v>
      </c>
      <c r="G42" s="38">
        <v>1539</v>
      </c>
      <c r="H42" s="47"/>
      <c r="I42" s="40" t="s">
        <v>87</v>
      </c>
      <c r="J42" s="39">
        <f t="shared" si="0"/>
        <v>0</v>
      </c>
      <c r="K42" s="41">
        <f t="shared" si="1"/>
        <v>0</v>
      </c>
      <c r="L42" s="39">
        <v>17.14</v>
      </c>
      <c r="M42" s="74"/>
      <c r="N42" s="74"/>
      <c r="O42" s="11"/>
      <c r="P42" s="11"/>
      <c r="Q42" s="11"/>
    </row>
    <row r="43" spans="1:17" ht="25.35">
      <c r="A43" s="36" t="s">
        <v>85</v>
      </c>
      <c r="B43" s="36" t="s">
        <v>418</v>
      </c>
      <c r="C43" s="36" t="s">
        <v>9</v>
      </c>
      <c r="D43" s="36">
        <v>94098</v>
      </c>
      <c r="E43" s="37" t="s">
        <v>43</v>
      </c>
      <c r="F43" s="36" t="s">
        <v>12</v>
      </c>
      <c r="G43" s="38">
        <v>4104</v>
      </c>
      <c r="H43" s="47"/>
      <c r="I43" s="40" t="s">
        <v>87</v>
      </c>
      <c r="J43" s="39">
        <f t="shared" si="0"/>
        <v>0</v>
      </c>
      <c r="K43" s="41">
        <f t="shared" si="1"/>
        <v>0</v>
      </c>
      <c r="L43" s="39">
        <v>5.27</v>
      </c>
      <c r="M43" s="74"/>
      <c r="N43" s="74"/>
      <c r="O43" s="11"/>
      <c r="P43" s="11"/>
      <c r="Q43" s="11"/>
    </row>
    <row r="44" spans="1:17">
      <c r="A44" s="36" t="s">
        <v>85</v>
      </c>
      <c r="B44" s="36" t="s">
        <v>419</v>
      </c>
      <c r="C44" s="36" t="s">
        <v>23</v>
      </c>
      <c r="D44" s="36" t="s">
        <v>127</v>
      </c>
      <c r="E44" s="37" t="s">
        <v>128</v>
      </c>
      <c r="F44" s="36" t="s">
        <v>129</v>
      </c>
      <c r="G44" s="38">
        <v>5130</v>
      </c>
      <c r="H44" s="47"/>
      <c r="I44" s="40" t="s">
        <v>94</v>
      </c>
      <c r="J44" s="39">
        <f t="shared" si="0"/>
        <v>0</v>
      </c>
      <c r="K44" s="41">
        <f t="shared" si="1"/>
        <v>0</v>
      </c>
      <c r="L44" s="39">
        <v>342.93</v>
      </c>
      <c r="M44" s="74"/>
      <c r="N44" s="74"/>
      <c r="O44" s="11"/>
      <c r="P44" s="11"/>
      <c r="Q44" s="11"/>
    </row>
    <row r="45" spans="1:17" ht="38.049999999999997">
      <c r="A45" s="36" t="s">
        <v>85</v>
      </c>
      <c r="B45" s="36" t="s">
        <v>420</v>
      </c>
      <c r="C45" s="36" t="s">
        <v>113</v>
      </c>
      <c r="D45" s="36" t="s">
        <v>27</v>
      </c>
      <c r="E45" s="37" t="s">
        <v>130</v>
      </c>
      <c r="F45" s="36" t="s">
        <v>131</v>
      </c>
      <c r="G45" s="38">
        <v>103</v>
      </c>
      <c r="H45" s="47"/>
      <c r="I45" s="40" t="s">
        <v>87</v>
      </c>
      <c r="J45" s="39">
        <f t="shared" si="0"/>
        <v>0</v>
      </c>
      <c r="K45" s="41">
        <f t="shared" si="1"/>
        <v>0</v>
      </c>
      <c r="L45" s="39">
        <v>100.31</v>
      </c>
      <c r="M45" s="74"/>
      <c r="N45" s="74"/>
      <c r="O45" s="11"/>
      <c r="P45" s="11"/>
      <c r="Q45" s="11"/>
    </row>
    <row r="46" spans="1:17" ht="50.7">
      <c r="A46" s="36" t="s">
        <v>85</v>
      </c>
      <c r="B46" s="36" t="s">
        <v>421</v>
      </c>
      <c r="C46" s="36" t="s">
        <v>9</v>
      </c>
      <c r="D46" s="36" t="s">
        <v>132</v>
      </c>
      <c r="E46" s="37" t="s">
        <v>133</v>
      </c>
      <c r="F46" s="36" t="s">
        <v>24</v>
      </c>
      <c r="G46" s="38">
        <v>5130</v>
      </c>
      <c r="H46" s="47"/>
      <c r="I46" s="40" t="s">
        <v>87</v>
      </c>
      <c r="J46" s="39">
        <f t="shared" si="0"/>
        <v>0</v>
      </c>
      <c r="K46" s="41">
        <f t="shared" si="1"/>
        <v>0</v>
      </c>
      <c r="L46" s="39">
        <v>10.98</v>
      </c>
      <c r="M46" s="74"/>
      <c r="N46" s="74"/>
      <c r="O46" s="11"/>
      <c r="P46" s="11"/>
      <c r="Q46" s="11"/>
    </row>
    <row r="47" spans="1:17">
      <c r="A47" s="36" t="s">
        <v>85</v>
      </c>
      <c r="B47" s="36" t="s">
        <v>422</v>
      </c>
      <c r="C47" s="36" t="s">
        <v>9</v>
      </c>
      <c r="D47" s="36">
        <v>96995</v>
      </c>
      <c r="E47" s="37" t="s">
        <v>134</v>
      </c>
      <c r="F47" s="36" t="s">
        <v>20</v>
      </c>
      <c r="G47" s="38">
        <v>1279</v>
      </c>
      <c r="H47" s="47"/>
      <c r="I47" s="40" t="s">
        <v>87</v>
      </c>
      <c r="J47" s="39">
        <f t="shared" si="0"/>
        <v>0</v>
      </c>
      <c r="K47" s="41">
        <f t="shared" si="1"/>
        <v>0</v>
      </c>
      <c r="L47" s="39">
        <v>35.69</v>
      </c>
      <c r="M47" s="74"/>
      <c r="N47" s="74"/>
      <c r="O47" s="11"/>
      <c r="P47" s="11"/>
      <c r="Q47" s="11"/>
    </row>
    <row r="48" spans="1:17" ht="50.7">
      <c r="A48" s="36" t="s">
        <v>85</v>
      </c>
      <c r="B48" s="36" t="s">
        <v>423</v>
      </c>
      <c r="C48" s="36" t="s">
        <v>9</v>
      </c>
      <c r="D48" s="36">
        <v>93375</v>
      </c>
      <c r="E48" s="37" t="s">
        <v>135</v>
      </c>
      <c r="F48" s="36" t="s">
        <v>20</v>
      </c>
      <c r="G48" s="38">
        <v>3693.6</v>
      </c>
      <c r="H48" s="47"/>
      <c r="I48" s="40" t="s">
        <v>87</v>
      </c>
      <c r="J48" s="39">
        <f t="shared" si="0"/>
        <v>0</v>
      </c>
      <c r="K48" s="41">
        <f t="shared" si="1"/>
        <v>0</v>
      </c>
      <c r="L48" s="39">
        <v>14.28</v>
      </c>
      <c r="M48" s="74"/>
      <c r="N48" s="74"/>
      <c r="O48" s="11"/>
      <c r="P48" s="11"/>
      <c r="Q48" s="11"/>
    </row>
    <row r="49" spans="1:17">
      <c r="A49" s="36" t="s">
        <v>85</v>
      </c>
      <c r="B49" s="36" t="s">
        <v>424</v>
      </c>
      <c r="C49" s="36" t="s">
        <v>9</v>
      </c>
      <c r="D49" s="36" t="s">
        <v>45</v>
      </c>
      <c r="E49" s="37" t="s">
        <v>46</v>
      </c>
      <c r="F49" s="36" t="s">
        <v>20</v>
      </c>
      <c r="G49" s="38">
        <v>615.6</v>
      </c>
      <c r="H49" s="47"/>
      <c r="I49" s="40" t="s">
        <v>87</v>
      </c>
      <c r="J49" s="39">
        <f t="shared" si="0"/>
        <v>0</v>
      </c>
      <c r="K49" s="41">
        <f t="shared" si="1"/>
        <v>0</v>
      </c>
      <c r="L49" s="39">
        <v>96.2</v>
      </c>
      <c r="M49" s="74"/>
      <c r="N49" s="74"/>
      <c r="O49" s="11"/>
      <c r="P49" s="11"/>
      <c r="Q49" s="11"/>
    </row>
    <row r="50" spans="1:17" ht="25.35">
      <c r="A50" s="36" t="s">
        <v>85</v>
      </c>
      <c r="B50" s="36" t="s">
        <v>425</v>
      </c>
      <c r="C50" s="36" t="s">
        <v>113</v>
      </c>
      <c r="D50" s="36" t="s">
        <v>136</v>
      </c>
      <c r="E50" s="37" t="s">
        <v>137</v>
      </c>
      <c r="F50" s="36" t="s">
        <v>12</v>
      </c>
      <c r="G50" s="38">
        <v>4698</v>
      </c>
      <c r="H50" s="47"/>
      <c r="I50" s="40" t="s">
        <v>87</v>
      </c>
      <c r="J50" s="39">
        <f t="shared" si="0"/>
        <v>0</v>
      </c>
      <c r="K50" s="41">
        <f t="shared" si="1"/>
        <v>0</v>
      </c>
      <c r="L50" s="39">
        <v>4.25</v>
      </c>
      <c r="M50" s="74"/>
      <c r="N50" s="74"/>
      <c r="O50" s="11"/>
      <c r="P50" s="11"/>
      <c r="Q50" s="11"/>
    </row>
    <row r="51" spans="1:17" ht="50.7">
      <c r="A51" s="36" t="s">
        <v>85</v>
      </c>
      <c r="B51" s="36" t="s">
        <v>426</v>
      </c>
      <c r="C51" s="36" t="s">
        <v>113</v>
      </c>
      <c r="D51" s="36" t="s">
        <v>75</v>
      </c>
      <c r="E51" s="37" t="s">
        <v>138</v>
      </c>
      <c r="F51" s="36" t="s">
        <v>12</v>
      </c>
      <c r="G51" s="38">
        <v>4698</v>
      </c>
      <c r="H51" s="47"/>
      <c r="I51" s="40" t="s">
        <v>87</v>
      </c>
      <c r="J51" s="39">
        <f t="shared" si="0"/>
        <v>0</v>
      </c>
      <c r="K51" s="41">
        <f t="shared" si="1"/>
        <v>0</v>
      </c>
      <c r="L51" s="39">
        <v>81.609999999999985</v>
      </c>
      <c r="M51" s="74"/>
      <c r="N51" s="74"/>
      <c r="O51" s="11"/>
      <c r="P51" s="11"/>
      <c r="Q51" s="11"/>
    </row>
    <row r="52" spans="1:17" ht="25.35">
      <c r="A52" s="36" t="s">
        <v>85</v>
      </c>
      <c r="B52" s="36" t="s">
        <v>427</v>
      </c>
      <c r="C52" s="36" t="s">
        <v>9</v>
      </c>
      <c r="D52" s="36" t="s">
        <v>139</v>
      </c>
      <c r="E52" s="37" t="s">
        <v>140</v>
      </c>
      <c r="F52" s="36" t="s">
        <v>81</v>
      </c>
      <c r="G52" s="38">
        <v>1997</v>
      </c>
      <c r="H52" s="47"/>
      <c r="I52" s="40" t="s">
        <v>87</v>
      </c>
      <c r="J52" s="39">
        <f t="shared" si="0"/>
        <v>0</v>
      </c>
      <c r="K52" s="41">
        <f t="shared" si="1"/>
        <v>0</v>
      </c>
      <c r="L52" s="39">
        <v>1.01</v>
      </c>
      <c r="M52" s="74"/>
      <c r="N52" s="74"/>
      <c r="O52" s="11"/>
      <c r="P52" s="11"/>
      <c r="Q52" s="11"/>
    </row>
    <row r="53" spans="1:17" ht="25.35">
      <c r="A53" s="36" t="s">
        <v>85</v>
      </c>
      <c r="B53" s="36" t="s">
        <v>428</v>
      </c>
      <c r="C53" s="36" t="s">
        <v>9</v>
      </c>
      <c r="D53" s="36">
        <v>96534</v>
      </c>
      <c r="E53" s="37" t="s">
        <v>141</v>
      </c>
      <c r="F53" s="36" t="s">
        <v>12</v>
      </c>
      <c r="G53" s="38">
        <v>3.24</v>
      </c>
      <c r="H53" s="47"/>
      <c r="I53" s="40" t="s">
        <v>87</v>
      </c>
      <c r="J53" s="39">
        <f t="shared" ref="J53:J116" si="2">IF(I53=$U$1,ROUND(H53*(1+$V$1),2),IF(I53=$U$2,ROUND(H53*(1+$V$2),2),"ERRO"))</f>
        <v>0</v>
      </c>
      <c r="K53" s="41">
        <f t="shared" ref="K53:K116" si="3">ROUND(J53*G53,2)</f>
        <v>0</v>
      </c>
      <c r="L53" s="39">
        <v>59.87</v>
      </c>
      <c r="M53" s="74"/>
      <c r="N53" s="74"/>
      <c r="O53" s="11"/>
      <c r="P53" s="11"/>
      <c r="Q53" s="11"/>
    </row>
    <row r="54" spans="1:17" ht="38.049999999999997">
      <c r="A54" s="36" t="s">
        <v>85</v>
      </c>
      <c r="B54" s="36" t="s">
        <v>429</v>
      </c>
      <c r="C54" s="36" t="s">
        <v>9</v>
      </c>
      <c r="D54" s="36" t="s">
        <v>142</v>
      </c>
      <c r="E54" s="37" t="s">
        <v>143</v>
      </c>
      <c r="F54" s="36" t="s">
        <v>20</v>
      </c>
      <c r="G54" s="38">
        <v>0.5</v>
      </c>
      <c r="H54" s="47"/>
      <c r="I54" s="40" t="s">
        <v>87</v>
      </c>
      <c r="J54" s="39">
        <f t="shared" si="2"/>
        <v>0</v>
      </c>
      <c r="K54" s="41">
        <f t="shared" si="3"/>
        <v>0</v>
      </c>
      <c r="L54" s="39">
        <v>417.79</v>
      </c>
      <c r="M54" s="74"/>
      <c r="N54" s="74"/>
      <c r="O54" s="11"/>
      <c r="P54" s="11"/>
      <c r="Q54" s="11"/>
    </row>
    <row r="55" spans="1:17" ht="25.35">
      <c r="A55" s="36" t="s">
        <v>85</v>
      </c>
      <c r="B55" s="36" t="s">
        <v>430</v>
      </c>
      <c r="C55" s="36" t="s">
        <v>113</v>
      </c>
      <c r="D55" s="36" t="s">
        <v>77</v>
      </c>
      <c r="E55" s="37" t="s">
        <v>172</v>
      </c>
      <c r="F55" s="36" t="s">
        <v>147</v>
      </c>
      <c r="G55" s="38">
        <v>10</v>
      </c>
      <c r="H55" s="47"/>
      <c r="I55" s="40" t="s">
        <v>87</v>
      </c>
      <c r="J55" s="39">
        <f t="shared" si="2"/>
        <v>0</v>
      </c>
      <c r="K55" s="41">
        <f t="shared" si="3"/>
        <v>0</v>
      </c>
      <c r="L55" s="39">
        <v>830.29</v>
      </c>
      <c r="M55" s="74"/>
      <c r="N55" s="74"/>
      <c r="O55" s="11"/>
      <c r="P55" s="11"/>
      <c r="Q55" s="11"/>
    </row>
    <row r="56" spans="1:17">
      <c r="A56" s="42" t="s">
        <v>119</v>
      </c>
      <c r="B56" s="42" t="s">
        <v>33</v>
      </c>
      <c r="C56" s="42"/>
      <c r="D56" s="43"/>
      <c r="E56" s="44" t="s">
        <v>431</v>
      </c>
      <c r="F56" s="42" t="s">
        <v>86</v>
      </c>
      <c r="G56" s="45"/>
      <c r="H56" s="78"/>
      <c r="I56" s="46"/>
      <c r="J56" s="46"/>
      <c r="K56" s="46">
        <f>SUM(K57:K70)</f>
        <v>0</v>
      </c>
      <c r="L56" s="46"/>
      <c r="M56" s="75"/>
      <c r="N56" s="75"/>
      <c r="O56" s="12"/>
      <c r="P56" s="12"/>
      <c r="Q56" s="12"/>
    </row>
    <row r="57" spans="1:17">
      <c r="A57" s="36" t="s">
        <v>85</v>
      </c>
      <c r="B57" s="36" t="s">
        <v>34</v>
      </c>
      <c r="C57" s="36" t="s">
        <v>9</v>
      </c>
      <c r="D57" s="36">
        <v>99063</v>
      </c>
      <c r="E57" s="37" t="s">
        <v>121</v>
      </c>
      <c r="F57" s="36" t="s">
        <v>24</v>
      </c>
      <c r="G57" s="38">
        <v>696</v>
      </c>
      <c r="H57" s="47"/>
      <c r="I57" s="40" t="s">
        <v>87</v>
      </c>
      <c r="J57" s="39">
        <f t="shared" si="2"/>
        <v>0</v>
      </c>
      <c r="K57" s="41">
        <f t="shared" si="3"/>
        <v>0</v>
      </c>
      <c r="L57" s="39">
        <v>3.36</v>
      </c>
      <c r="M57" s="74"/>
      <c r="N57" s="74"/>
      <c r="O57" s="11"/>
      <c r="P57" s="11"/>
      <c r="Q57" s="11"/>
    </row>
    <row r="58" spans="1:17" ht="25.35">
      <c r="A58" s="36" t="s">
        <v>85</v>
      </c>
      <c r="B58" s="36" t="s">
        <v>35</v>
      </c>
      <c r="C58" s="36" t="s">
        <v>9</v>
      </c>
      <c r="D58" s="36" t="s">
        <v>122</v>
      </c>
      <c r="E58" s="37" t="s">
        <v>123</v>
      </c>
      <c r="F58" s="36" t="s">
        <v>12</v>
      </c>
      <c r="G58" s="38">
        <v>726</v>
      </c>
      <c r="H58" s="47"/>
      <c r="I58" s="40" t="s">
        <v>87</v>
      </c>
      <c r="J58" s="39">
        <f t="shared" si="2"/>
        <v>0</v>
      </c>
      <c r="K58" s="41">
        <f t="shared" si="3"/>
        <v>0</v>
      </c>
      <c r="L58" s="39">
        <v>9.5399999999999991</v>
      </c>
      <c r="M58" s="74"/>
      <c r="N58" s="74"/>
      <c r="O58" s="11"/>
      <c r="P58" s="11"/>
      <c r="Q58" s="11"/>
    </row>
    <row r="59" spans="1:17" ht="50.7">
      <c r="A59" s="36" t="s">
        <v>85</v>
      </c>
      <c r="B59" s="36" t="s">
        <v>36</v>
      </c>
      <c r="C59" s="36" t="s">
        <v>9</v>
      </c>
      <c r="D59" s="36" t="s">
        <v>124</v>
      </c>
      <c r="E59" s="37" t="s">
        <v>125</v>
      </c>
      <c r="F59" s="36" t="s">
        <v>20</v>
      </c>
      <c r="G59" s="38">
        <v>835</v>
      </c>
      <c r="H59" s="47"/>
      <c r="I59" s="40" t="s">
        <v>87</v>
      </c>
      <c r="J59" s="39">
        <f t="shared" si="2"/>
        <v>0</v>
      </c>
      <c r="K59" s="41">
        <f t="shared" si="3"/>
        <v>0</v>
      </c>
      <c r="L59" s="39">
        <v>10.79</v>
      </c>
      <c r="M59" s="74"/>
      <c r="N59" s="74"/>
      <c r="O59" s="11"/>
      <c r="P59" s="11"/>
      <c r="Q59" s="11"/>
    </row>
    <row r="60" spans="1:17" ht="38.049999999999997">
      <c r="A60" s="36" t="s">
        <v>85</v>
      </c>
      <c r="B60" s="36" t="s">
        <v>37</v>
      </c>
      <c r="C60" s="36" t="s">
        <v>9</v>
      </c>
      <c r="D60" s="36">
        <v>94037</v>
      </c>
      <c r="E60" s="37" t="s">
        <v>126</v>
      </c>
      <c r="F60" s="36" t="s">
        <v>12</v>
      </c>
      <c r="G60" s="38">
        <v>209</v>
      </c>
      <c r="H60" s="47"/>
      <c r="I60" s="40" t="s">
        <v>87</v>
      </c>
      <c r="J60" s="39">
        <f t="shared" si="2"/>
        <v>0</v>
      </c>
      <c r="K60" s="41">
        <f t="shared" si="3"/>
        <v>0</v>
      </c>
      <c r="L60" s="39">
        <v>17.14</v>
      </c>
      <c r="M60" s="74"/>
      <c r="N60" s="74"/>
      <c r="O60" s="11"/>
      <c r="P60" s="11"/>
      <c r="Q60" s="11"/>
    </row>
    <row r="61" spans="1:17" ht="25.35">
      <c r="A61" s="36" t="s">
        <v>85</v>
      </c>
      <c r="B61" s="36" t="s">
        <v>38</v>
      </c>
      <c r="C61" s="36" t="s">
        <v>9</v>
      </c>
      <c r="D61" s="36">
        <v>94098</v>
      </c>
      <c r="E61" s="37" t="s">
        <v>43</v>
      </c>
      <c r="F61" s="36" t="s">
        <v>12</v>
      </c>
      <c r="G61" s="38">
        <v>557</v>
      </c>
      <c r="H61" s="47"/>
      <c r="I61" s="40" t="s">
        <v>87</v>
      </c>
      <c r="J61" s="39">
        <f t="shared" si="2"/>
        <v>0</v>
      </c>
      <c r="K61" s="41">
        <f t="shared" si="3"/>
        <v>0</v>
      </c>
      <c r="L61" s="39">
        <v>5.27</v>
      </c>
      <c r="M61" s="74"/>
      <c r="N61" s="74"/>
      <c r="O61" s="11"/>
      <c r="P61" s="11"/>
      <c r="Q61" s="11"/>
    </row>
    <row r="62" spans="1:17">
      <c r="A62" s="36" t="s">
        <v>85</v>
      </c>
      <c r="B62" s="36" t="s">
        <v>39</v>
      </c>
      <c r="C62" s="36" t="s">
        <v>23</v>
      </c>
      <c r="D62" s="36" t="s">
        <v>432</v>
      </c>
      <c r="E62" s="37" t="s">
        <v>433</v>
      </c>
      <c r="F62" s="36" t="s">
        <v>129</v>
      </c>
      <c r="G62" s="38">
        <v>696</v>
      </c>
      <c r="H62" s="47"/>
      <c r="I62" s="40" t="s">
        <v>94</v>
      </c>
      <c r="J62" s="39">
        <f t="shared" si="2"/>
        <v>0</v>
      </c>
      <c r="K62" s="41">
        <f t="shared" si="3"/>
        <v>0</v>
      </c>
      <c r="L62" s="39">
        <v>158.63</v>
      </c>
      <c r="M62" s="74"/>
      <c r="N62" s="74"/>
      <c r="O62" s="11"/>
      <c r="P62" s="11"/>
      <c r="Q62" s="11"/>
    </row>
    <row r="63" spans="1:17" ht="38.049999999999997">
      <c r="A63" s="36" t="s">
        <v>85</v>
      </c>
      <c r="B63" s="36" t="s">
        <v>40</v>
      </c>
      <c r="C63" s="36" t="s">
        <v>113</v>
      </c>
      <c r="D63" s="36" t="s">
        <v>144</v>
      </c>
      <c r="E63" s="37" t="s">
        <v>145</v>
      </c>
      <c r="F63" s="36" t="s">
        <v>131</v>
      </c>
      <c r="G63" s="38">
        <v>6.5</v>
      </c>
      <c r="H63" s="47"/>
      <c r="I63" s="40" t="s">
        <v>87</v>
      </c>
      <c r="J63" s="39">
        <f t="shared" si="2"/>
        <v>0</v>
      </c>
      <c r="K63" s="41">
        <f t="shared" si="3"/>
        <v>0</v>
      </c>
      <c r="L63" s="39">
        <v>139.97</v>
      </c>
      <c r="M63" s="74"/>
      <c r="N63" s="74"/>
      <c r="O63" s="11"/>
      <c r="P63" s="11"/>
      <c r="Q63" s="11"/>
    </row>
    <row r="64" spans="1:17" ht="50.7">
      <c r="A64" s="36" t="s">
        <v>85</v>
      </c>
      <c r="B64" s="36" t="s">
        <v>41</v>
      </c>
      <c r="C64" s="36" t="s">
        <v>9</v>
      </c>
      <c r="D64" s="36" t="s">
        <v>434</v>
      </c>
      <c r="E64" s="37" t="s">
        <v>435</v>
      </c>
      <c r="F64" s="36" t="s">
        <v>24</v>
      </c>
      <c r="G64" s="38">
        <v>696</v>
      </c>
      <c r="H64" s="47"/>
      <c r="I64" s="40" t="s">
        <v>87</v>
      </c>
      <c r="J64" s="39">
        <f t="shared" si="2"/>
        <v>0</v>
      </c>
      <c r="K64" s="41">
        <f t="shared" si="3"/>
        <v>0</v>
      </c>
      <c r="L64" s="39">
        <v>7.53</v>
      </c>
      <c r="M64" s="74"/>
      <c r="N64" s="74"/>
      <c r="O64" s="11"/>
      <c r="P64" s="11"/>
      <c r="Q64" s="11"/>
    </row>
    <row r="65" spans="1:17">
      <c r="A65" s="36" t="s">
        <v>85</v>
      </c>
      <c r="B65" s="36" t="s">
        <v>42</v>
      </c>
      <c r="C65" s="36" t="s">
        <v>9</v>
      </c>
      <c r="D65" s="36">
        <v>96995</v>
      </c>
      <c r="E65" s="37" t="s">
        <v>134</v>
      </c>
      <c r="F65" s="36" t="s">
        <v>20</v>
      </c>
      <c r="G65" s="38">
        <v>173.5</v>
      </c>
      <c r="H65" s="47"/>
      <c r="I65" s="40" t="s">
        <v>87</v>
      </c>
      <c r="J65" s="39">
        <f t="shared" si="2"/>
        <v>0</v>
      </c>
      <c r="K65" s="41">
        <f t="shared" si="3"/>
        <v>0</v>
      </c>
      <c r="L65" s="39">
        <v>35.69</v>
      </c>
      <c r="M65" s="74"/>
      <c r="N65" s="74"/>
      <c r="O65" s="11"/>
      <c r="P65" s="11"/>
      <c r="Q65" s="11"/>
    </row>
    <row r="66" spans="1:17" ht="50.7">
      <c r="A66" s="36" t="s">
        <v>85</v>
      </c>
      <c r="B66" s="36" t="s">
        <v>44</v>
      </c>
      <c r="C66" s="36" t="s">
        <v>9</v>
      </c>
      <c r="D66" s="36">
        <v>93375</v>
      </c>
      <c r="E66" s="37" t="s">
        <v>135</v>
      </c>
      <c r="F66" s="36" t="s">
        <v>20</v>
      </c>
      <c r="G66" s="38">
        <v>501</v>
      </c>
      <c r="H66" s="47"/>
      <c r="I66" s="40" t="s">
        <v>87</v>
      </c>
      <c r="J66" s="39">
        <f t="shared" si="2"/>
        <v>0</v>
      </c>
      <c r="K66" s="41">
        <f t="shared" si="3"/>
        <v>0</v>
      </c>
      <c r="L66" s="39">
        <v>14.28</v>
      </c>
      <c r="M66" s="74"/>
      <c r="N66" s="74"/>
      <c r="O66" s="11"/>
      <c r="P66" s="11"/>
      <c r="Q66" s="11"/>
    </row>
    <row r="67" spans="1:17">
      <c r="A67" s="36" t="s">
        <v>85</v>
      </c>
      <c r="B67" s="36" t="s">
        <v>436</v>
      </c>
      <c r="C67" s="36" t="s">
        <v>9</v>
      </c>
      <c r="D67" s="36" t="s">
        <v>45</v>
      </c>
      <c r="E67" s="37" t="s">
        <v>46</v>
      </c>
      <c r="F67" s="36" t="s">
        <v>20</v>
      </c>
      <c r="G67" s="38">
        <v>83.5</v>
      </c>
      <c r="H67" s="47"/>
      <c r="I67" s="40" t="s">
        <v>87</v>
      </c>
      <c r="J67" s="39">
        <f t="shared" si="2"/>
        <v>0</v>
      </c>
      <c r="K67" s="41">
        <f t="shared" si="3"/>
        <v>0</v>
      </c>
      <c r="L67" s="39">
        <v>96.2</v>
      </c>
      <c r="M67" s="74"/>
      <c r="N67" s="74"/>
      <c r="O67" s="11"/>
      <c r="P67" s="11"/>
      <c r="Q67" s="11"/>
    </row>
    <row r="68" spans="1:17" ht="25.35">
      <c r="A68" s="36" t="s">
        <v>85</v>
      </c>
      <c r="B68" s="36" t="s">
        <v>437</v>
      </c>
      <c r="C68" s="36" t="s">
        <v>113</v>
      </c>
      <c r="D68" s="36" t="s">
        <v>136</v>
      </c>
      <c r="E68" s="37" t="s">
        <v>137</v>
      </c>
      <c r="F68" s="36" t="s">
        <v>12</v>
      </c>
      <c r="G68" s="38">
        <v>696</v>
      </c>
      <c r="H68" s="47"/>
      <c r="I68" s="40" t="s">
        <v>87</v>
      </c>
      <c r="J68" s="39">
        <f t="shared" si="2"/>
        <v>0</v>
      </c>
      <c r="K68" s="41">
        <f t="shared" si="3"/>
        <v>0</v>
      </c>
      <c r="L68" s="39">
        <v>4.25</v>
      </c>
      <c r="M68" s="74"/>
      <c r="N68" s="74"/>
      <c r="O68" s="11"/>
      <c r="P68" s="11"/>
      <c r="Q68" s="11"/>
    </row>
    <row r="69" spans="1:17" ht="50.7">
      <c r="A69" s="36" t="s">
        <v>85</v>
      </c>
      <c r="B69" s="36" t="s">
        <v>438</v>
      </c>
      <c r="C69" s="36" t="s">
        <v>113</v>
      </c>
      <c r="D69" s="36" t="s">
        <v>75</v>
      </c>
      <c r="E69" s="37" t="s">
        <v>138</v>
      </c>
      <c r="F69" s="36" t="s">
        <v>12</v>
      </c>
      <c r="G69" s="38">
        <v>696</v>
      </c>
      <c r="H69" s="47"/>
      <c r="I69" s="40" t="s">
        <v>87</v>
      </c>
      <c r="J69" s="39">
        <f t="shared" si="2"/>
        <v>0</v>
      </c>
      <c r="K69" s="41">
        <f t="shared" si="3"/>
        <v>0</v>
      </c>
      <c r="L69" s="39">
        <v>81.609999999999985</v>
      </c>
      <c r="M69" s="74"/>
      <c r="N69" s="74"/>
      <c r="O69" s="11"/>
      <c r="P69" s="11"/>
      <c r="Q69" s="11"/>
    </row>
    <row r="70" spans="1:17" ht="25.35">
      <c r="A70" s="36" t="s">
        <v>85</v>
      </c>
      <c r="B70" s="36" t="s">
        <v>439</v>
      </c>
      <c r="C70" s="36" t="s">
        <v>9</v>
      </c>
      <c r="D70" s="36" t="s">
        <v>139</v>
      </c>
      <c r="E70" s="37" t="s">
        <v>140</v>
      </c>
      <c r="F70" s="36" t="s">
        <v>81</v>
      </c>
      <c r="G70" s="38">
        <v>296</v>
      </c>
      <c r="H70" s="47"/>
      <c r="I70" s="40" t="s">
        <v>87</v>
      </c>
      <c r="J70" s="39">
        <f t="shared" si="2"/>
        <v>0</v>
      </c>
      <c r="K70" s="41">
        <f t="shared" si="3"/>
        <v>0</v>
      </c>
      <c r="L70" s="39">
        <v>1.01</v>
      </c>
      <c r="M70" s="74"/>
      <c r="N70" s="74"/>
      <c r="O70" s="11"/>
      <c r="P70" s="11"/>
      <c r="Q70" s="11"/>
    </row>
    <row r="71" spans="1:17" ht="25.35">
      <c r="A71" s="42" t="s">
        <v>119</v>
      </c>
      <c r="B71" s="42" t="s">
        <v>47</v>
      </c>
      <c r="C71" s="42"/>
      <c r="D71" s="43"/>
      <c r="E71" s="44" t="s">
        <v>440</v>
      </c>
      <c r="F71" s="42" t="s">
        <v>86</v>
      </c>
      <c r="G71" s="45"/>
      <c r="H71" s="78"/>
      <c r="I71" s="46"/>
      <c r="J71" s="46"/>
      <c r="K71" s="46">
        <f>SUM(K72:K85)</f>
        <v>0</v>
      </c>
      <c r="L71" s="46"/>
      <c r="M71" s="75"/>
      <c r="N71" s="75"/>
      <c r="O71" s="12"/>
      <c r="P71" s="12"/>
      <c r="Q71" s="12"/>
    </row>
    <row r="72" spans="1:17">
      <c r="A72" s="36" t="s">
        <v>85</v>
      </c>
      <c r="B72" s="36" t="s">
        <v>48</v>
      </c>
      <c r="C72" s="36" t="s">
        <v>9</v>
      </c>
      <c r="D72" s="36">
        <v>99063</v>
      </c>
      <c r="E72" s="37" t="s">
        <v>121</v>
      </c>
      <c r="F72" s="36" t="s">
        <v>24</v>
      </c>
      <c r="G72" s="38">
        <v>12</v>
      </c>
      <c r="H72" s="47"/>
      <c r="I72" s="40" t="s">
        <v>87</v>
      </c>
      <c r="J72" s="39">
        <f t="shared" si="2"/>
        <v>0</v>
      </c>
      <c r="K72" s="41">
        <f t="shared" si="3"/>
        <v>0</v>
      </c>
      <c r="L72" s="39">
        <v>3.36</v>
      </c>
      <c r="M72" s="74"/>
      <c r="N72" s="74"/>
      <c r="O72" s="11"/>
      <c r="P72" s="11"/>
      <c r="Q72" s="11"/>
    </row>
    <row r="73" spans="1:17" ht="25.35">
      <c r="A73" s="36" t="s">
        <v>85</v>
      </c>
      <c r="B73" s="36" t="s">
        <v>49</v>
      </c>
      <c r="C73" s="36" t="s">
        <v>9</v>
      </c>
      <c r="D73" s="36" t="s">
        <v>122</v>
      </c>
      <c r="E73" s="37" t="s">
        <v>123</v>
      </c>
      <c r="F73" s="36" t="s">
        <v>12</v>
      </c>
      <c r="G73" s="38">
        <v>12</v>
      </c>
      <c r="H73" s="47"/>
      <c r="I73" s="40" t="s">
        <v>87</v>
      </c>
      <c r="J73" s="39">
        <f t="shared" si="2"/>
        <v>0</v>
      </c>
      <c r="K73" s="41">
        <f t="shared" si="3"/>
        <v>0</v>
      </c>
      <c r="L73" s="39">
        <v>9.5399999999999991</v>
      </c>
      <c r="M73" s="74"/>
      <c r="N73" s="74"/>
      <c r="O73" s="11"/>
      <c r="P73" s="11"/>
      <c r="Q73" s="11"/>
    </row>
    <row r="74" spans="1:17" ht="50.7">
      <c r="A74" s="36" t="s">
        <v>85</v>
      </c>
      <c r="B74" s="36" t="s">
        <v>50</v>
      </c>
      <c r="C74" s="36" t="s">
        <v>9</v>
      </c>
      <c r="D74" s="36" t="s">
        <v>124</v>
      </c>
      <c r="E74" s="37" t="s">
        <v>125</v>
      </c>
      <c r="F74" s="36" t="s">
        <v>20</v>
      </c>
      <c r="G74" s="38">
        <v>14.4</v>
      </c>
      <c r="H74" s="47"/>
      <c r="I74" s="40" t="s">
        <v>87</v>
      </c>
      <c r="J74" s="39">
        <f t="shared" si="2"/>
        <v>0</v>
      </c>
      <c r="K74" s="41">
        <f t="shared" si="3"/>
        <v>0</v>
      </c>
      <c r="L74" s="39">
        <v>10.79</v>
      </c>
      <c r="M74" s="74"/>
      <c r="N74" s="74"/>
      <c r="O74" s="11"/>
      <c r="P74" s="11"/>
      <c r="Q74" s="11"/>
    </row>
    <row r="75" spans="1:17" ht="38.049999999999997">
      <c r="A75" s="36" t="s">
        <v>85</v>
      </c>
      <c r="B75" s="36" t="s">
        <v>51</v>
      </c>
      <c r="C75" s="36" t="s">
        <v>9</v>
      </c>
      <c r="D75" s="36">
        <v>94037</v>
      </c>
      <c r="E75" s="37" t="s">
        <v>126</v>
      </c>
      <c r="F75" s="36" t="s">
        <v>12</v>
      </c>
      <c r="G75" s="38">
        <v>3.6</v>
      </c>
      <c r="H75" s="47"/>
      <c r="I75" s="40" t="s">
        <v>87</v>
      </c>
      <c r="J75" s="39">
        <f t="shared" si="2"/>
        <v>0</v>
      </c>
      <c r="K75" s="41">
        <f t="shared" si="3"/>
        <v>0</v>
      </c>
      <c r="L75" s="39">
        <v>17.14</v>
      </c>
      <c r="M75" s="74"/>
      <c r="N75" s="74"/>
      <c r="O75" s="11"/>
      <c r="P75" s="11"/>
      <c r="Q75" s="11"/>
    </row>
    <row r="76" spans="1:17" ht="25.35">
      <c r="A76" s="36" t="s">
        <v>85</v>
      </c>
      <c r="B76" s="36" t="s">
        <v>52</v>
      </c>
      <c r="C76" s="36" t="s">
        <v>9</v>
      </c>
      <c r="D76" s="36">
        <v>94098</v>
      </c>
      <c r="E76" s="37" t="s">
        <v>43</v>
      </c>
      <c r="F76" s="36" t="s">
        <v>12</v>
      </c>
      <c r="G76" s="38">
        <v>9.6</v>
      </c>
      <c r="H76" s="47"/>
      <c r="I76" s="40" t="s">
        <v>87</v>
      </c>
      <c r="J76" s="39">
        <f t="shared" si="2"/>
        <v>0</v>
      </c>
      <c r="K76" s="41">
        <f t="shared" si="3"/>
        <v>0</v>
      </c>
      <c r="L76" s="39">
        <v>5.27</v>
      </c>
      <c r="M76" s="74"/>
      <c r="N76" s="74"/>
      <c r="O76" s="11"/>
      <c r="P76" s="11"/>
      <c r="Q76" s="11"/>
    </row>
    <row r="77" spans="1:17">
      <c r="A77" s="36" t="s">
        <v>85</v>
      </c>
      <c r="B77" s="36" t="s">
        <v>53</v>
      </c>
      <c r="C77" s="36" t="s">
        <v>23</v>
      </c>
      <c r="D77" s="36" t="s">
        <v>432</v>
      </c>
      <c r="E77" s="37" t="s">
        <v>433</v>
      </c>
      <c r="F77" s="36" t="s">
        <v>129</v>
      </c>
      <c r="G77" s="38">
        <v>12</v>
      </c>
      <c r="H77" s="47"/>
      <c r="I77" s="40" t="s">
        <v>87</v>
      </c>
      <c r="J77" s="39">
        <f t="shared" si="2"/>
        <v>0</v>
      </c>
      <c r="K77" s="41">
        <f t="shared" si="3"/>
        <v>0</v>
      </c>
      <c r="L77" s="39">
        <v>158.63</v>
      </c>
      <c r="M77" s="74"/>
      <c r="N77" s="74"/>
      <c r="O77" s="11"/>
      <c r="P77" s="11"/>
      <c r="Q77" s="11"/>
    </row>
    <row r="78" spans="1:17" ht="38.049999999999997">
      <c r="A78" s="36" t="s">
        <v>85</v>
      </c>
      <c r="B78" s="36" t="s">
        <v>54</v>
      </c>
      <c r="C78" s="36" t="s">
        <v>113</v>
      </c>
      <c r="D78" s="36" t="s">
        <v>144</v>
      </c>
      <c r="E78" s="37" t="s">
        <v>145</v>
      </c>
      <c r="F78" s="36" t="s">
        <v>131</v>
      </c>
      <c r="G78" s="38">
        <v>0.1</v>
      </c>
      <c r="H78" s="47"/>
      <c r="I78" s="40" t="s">
        <v>87</v>
      </c>
      <c r="J78" s="39">
        <f t="shared" si="2"/>
        <v>0</v>
      </c>
      <c r="K78" s="41">
        <f t="shared" si="3"/>
        <v>0</v>
      </c>
      <c r="L78" s="39">
        <v>139.97</v>
      </c>
      <c r="M78" s="74"/>
      <c r="N78" s="74"/>
      <c r="O78" s="11"/>
      <c r="P78" s="11"/>
      <c r="Q78" s="11"/>
    </row>
    <row r="79" spans="1:17" ht="50.7">
      <c r="A79" s="36" t="s">
        <v>85</v>
      </c>
      <c r="B79" s="36" t="s">
        <v>55</v>
      </c>
      <c r="C79" s="36" t="s">
        <v>9</v>
      </c>
      <c r="D79" s="36" t="s">
        <v>434</v>
      </c>
      <c r="E79" s="37" t="s">
        <v>435</v>
      </c>
      <c r="F79" s="36" t="s">
        <v>24</v>
      </c>
      <c r="G79" s="38">
        <v>12</v>
      </c>
      <c r="H79" s="47"/>
      <c r="I79" s="40" t="s">
        <v>87</v>
      </c>
      <c r="J79" s="39">
        <f t="shared" si="2"/>
        <v>0</v>
      </c>
      <c r="K79" s="41">
        <f t="shared" si="3"/>
        <v>0</v>
      </c>
      <c r="L79" s="39">
        <v>7.53</v>
      </c>
      <c r="M79" s="74"/>
      <c r="N79" s="74"/>
      <c r="O79" s="11"/>
      <c r="P79" s="11"/>
      <c r="Q79" s="11"/>
    </row>
    <row r="80" spans="1:17">
      <c r="A80" s="36" t="s">
        <v>85</v>
      </c>
      <c r="B80" s="36" t="s">
        <v>56</v>
      </c>
      <c r="C80" s="36" t="s">
        <v>9</v>
      </c>
      <c r="D80" s="36">
        <v>96995</v>
      </c>
      <c r="E80" s="37" t="s">
        <v>134</v>
      </c>
      <c r="F80" s="36" t="s">
        <v>20</v>
      </c>
      <c r="G80" s="38">
        <v>3</v>
      </c>
      <c r="H80" s="47"/>
      <c r="I80" s="40" t="s">
        <v>87</v>
      </c>
      <c r="J80" s="39">
        <f t="shared" si="2"/>
        <v>0</v>
      </c>
      <c r="K80" s="41">
        <f t="shared" si="3"/>
        <v>0</v>
      </c>
      <c r="L80" s="39">
        <v>35.69</v>
      </c>
      <c r="M80" s="74"/>
      <c r="N80" s="74"/>
      <c r="O80" s="11"/>
      <c r="P80" s="11"/>
      <c r="Q80" s="11"/>
    </row>
    <row r="81" spans="1:17" ht="50.7">
      <c r="A81" s="36" t="s">
        <v>85</v>
      </c>
      <c r="B81" s="36" t="s">
        <v>57</v>
      </c>
      <c r="C81" s="36" t="s">
        <v>9</v>
      </c>
      <c r="D81" s="36">
        <v>93375</v>
      </c>
      <c r="E81" s="37" t="s">
        <v>135</v>
      </c>
      <c r="F81" s="36" t="s">
        <v>20</v>
      </c>
      <c r="G81" s="38">
        <v>8.6999999999999993</v>
      </c>
      <c r="H81" s="47"/>
      <c r="I81" s="40" t="s">
        <v>87</v>
      </c>
      <c r="J81" s="39">
        <f t="shared" si="2"/>
        <v>0</v>
      </c>
      <c r="K81" s="41">
        <f t="shared" si="3"/>
        <v>0</v>
      </c>
      <c r="L81" s="39">
        <v>14.28</v>
      </c>
      <c r="M81" s="74"/>
      <c r="N81" s="74"/>
      <c r="O81" s="11"/>
      <c r="P81" s="11"/>
      <c r="Q81" s="11"/>
    </row>
    <row r="82" spans="1:17">
      <c r="A82" s="36" t="s">
        <v>85</v>
      </c>
      <c r="B82" s="36" t="s">
        <v>58</v>
      </c>
      <c r="C82" s="36" t="s">
        <v>9</v>
      </c>
      <c r="D82" s="36" t="s">
        <v>45</v>
      </c>
      <c r="E82" s="37" t="s">
        <v>46</v>
      </c>
      <c r="F82" s="36" t="s">
        <v>20</v>
      </c>
      <c r="G82" s="38">
        <v>1.5</v>
      </c>
      <c r="H82" s="47"/>
      <c r="I82" s="40" t="s">
        <v>87</v>
      </c>
      <c r="J82" s="39">
        <f t="shared" si="2"/>
        <v>0</v>
      </c>
      <c r="K82" s="41">
        <f t="shared" si="3"/>
        <v>0</v>
      </c>
      <c r="L82" s="39">
        <v>96.2</v>
      </c>
      <c r="M82" s="74"/>
      <c r="N82" s="74"/>
      <c r="O82" s="11"/>
      <c r="P82" s="11"/>
      <c r="Q82" s="11"/>
    </row>
    <row r="83" spans="1:17" ht="25.35">
      <c r="A83" s="36" t="s">
        <v>85</v>
      </c>
      <c r="B83" s="36" t="s">
        <v>59</v>
      </c>
      <c r="C83" s="36" t="s">
        <v>113</v>
      </c>
      <c r="D83" s="36" t="s">
        <v>136</v>
      </c>
      <c r="E83" s="37" t="s">
        <v>137</v>
      </c>
      <c r="F83" s="36" t="s">
        <v>12</v>
      </c>
      <c r="G83" s="38">
        <v>12</v>
      </c>
      <c r="H83" s="47"/>
      <c r="I83" s="40" t="s">
        <v>87</v>
      </c>
      <c r="J83" s="39">
        <f t="shared" si="2"/>
        <v>0</v>
      </c>
      <c r="K83" s="41">
        <f t="shared" si="3"/>
        <v>0</v>
      </c>
      <c r="L83" s="39">
        <v>4.25</v>
      </c>
      <c r="M83" s="74"/>
      <c r="N83" s="74"/>
      <c r="O83" s="11"/>
      <c r="P83" s="11"/>
      <c r="Q83" s="11"/>
    </row>
    <row r="84" spans="1:17" ht="50.7">
      <c r="A84" s="36" t="s">
        <v>85</v>
      </c>
      <c r="B84" s="36" t="s">
        <v>441</v>
      </c>
      <c r="C84" s="36" t="s">
        <v>113</v>
      </c>
      <c r="D84" s="36" t="s">
        <v>75</v>
      </c>
      <c r="E84" s="37" t="s">
        <v>138</v>
      </c>
      <c r="F84" s="36" t="s">
        <v>12</v>
      </c>
      <c r="G84" s="38">
        <v>12</v>
      </c>
      <c r="H84" s="47"/>
      <c r="I84" s="40" t="s">
        <v>87</v>
      </c>
      <c r="J84" s="39">
        <f t="shared" si="2"/>
        <v>0</v>
      </c>
      <c r="K84" s="41">
        <f t="shared" si="3"/>
        <v>0</v>
      </c>
      <c r="L84" s="39">
        <v>81.609999999999985</v>
      </c>
      <c r="M84" s="74"/>
      <c r="N84" s="74"/>
      <c r="O84" s="11"/>
      <c r="P84" s="11"/>
      <c r="Q84" s="11"/>
    </row>
    <row r="85" spans="1:17" ht="25.35">
      <c r="A85" s="36" t="s">
        <v>85</v>
      </c>
      <c r="B85" s="36" t="s">
        <v>442</v>
      </c>
      <c r="C85" s="36" t="s">
        <v>9</v>
      </c>
      <c r="D85" s="36" t="s">
        <v>139</v>
      </c>
      <c r="E85" s="37" t="s">
        <v>140</v>
      </c>
      <c r="F85" s="36" t="s">
        <v>81</v>
      </c>
      <c r="G85" s="38">
        <v>5.0999999999999996</v>
      </c>
      <c r="H85" s="47"/>
      <c r="I85" s="40" t="s">
        <v>87</v>
      </c>
      <c r="J85" s="39">
        <f t="shared" si="2"/>
        <v>0</v>
      </c>
      <c r="K85" s="41">
        <f t="shared" si="3"/>
        <v>0</v>
      </c>
      <c r="L85" s="39">
        <v>1.01</v>
      </c>
      <c r="M85" s="74"/>
      <c r="N85" s="74"/>
      <c r="O85" s="11"/>
      <c r="P85" s="11"/>
      <c r="Q85" s="11"/>
    </row>
    <row r="86" spans="1:17" ht="25.35">
      <c r="A86" s="42" t="s">
        <v>119</v>
      </c>
      <c r="B86" s="42" t="s">
        <v>60</v>
      </c>
      <c r="C86" s="42"/>
      <c r="D86" s="43"/>
      <c r="E86" s="44" t="s">
        <v>149</v>
      </c>
      <c r="F86" s="42" t="s">
        <v>86</v>
      </c>
      <c r="G86" s="45"/>
      <c r="H86" s="78"/>
      <c r="I86" s="46"/>
      <c r="J86" s="46"/>
      <c r="K86" s="46">
        <f>K87+K101+K113</f>
        <v>0</v>
      </c>
      <c r="L86" s="46"/>
      <c r="M86" s="75"/>
      <c r="N86" s="75"/>
      <c r="O86" s="12"/>
      <c r="P86" s="12"/>
      <c r="Q86" s="12"/>
    </row>
    <row r="87" spans="1:17">
      <c r="A87" s="42" t="s">
        <v>150</v>
      </c>
      <c r="B87" s="42" t="s">
        <v>443</v>
      </c>
      <c r="C87" s="42" t="s">
        <v>13</v>
      </c>
      <c r="D87" s="43"/>
      <c r="E87" s="44" t="s">
        <v>151</v>
      </c>
      <c r="F87" s="42" t="s">
        <v>86</v>
      </c>
      <c r="G87" s="45"/>
      <c r="H87" s="78"/>
      <c r="I87" s="46"/>
      <c r="J87" s="46"/>
      <c r="K87" s="46">
        <f>SUM(K88:K100)</f>
        <v>0</v>
      </c>
      <c r="L87" s="46"/>
      <c r="M87" s="75"/>
      <c r="N87" s="75"/>
      <c r="O87" s="12"/>
      <c r="P87" s="12"/>
      <c r="Q87" s="12"/>
    </row>
    <row r="88" spans="1:17">
      <c r="A88" s="36" t="s">
        <v>85</v>
      </c>
      <c r="B88" s="36" t="s">
        <v>444</v>
      </c>
      <c r="C88" s="36" t="s">
        <v>13</v>
      </c>
      <c r="D88" s="36" t="s">
        <v>152</v>
      </c>
      <c r="E88" s="37" t="s">
        <v>153</v>
      </c>
      <c r="F88" s="36" t="s">
        <v>147</v>
      </c>
      <c r="G88" s="38">
        <v>1</v>
      </c>
      <c r="H88" s="47"/>
      <c r="I88" s="40" t="s">
        <v>94</v>
      </c>
      <c r="J88" s="39">
        <f t="shared" si="2"/>
        <v>0</v>
      </c>
      <c r="K88" s="41">
        <f t="shared" si="3"/>
        <v>0</v>
      </c>
      <c r="L88" s="39">
        <v>1125</v>
      </c>
      <c r="M88" s="74"/>
      <c r="N88" s="74"/>
      <c r="O88" s="11"/>
      <c r="P88" s="11"/>
      <c r="Q88" s="11"/>
    </row>
    <row r="89" spans="1:17">
      <c r="A89" s="36" t="s">
        <v>85</v>
      </c>
      <c r="B89" s="36" t="s">
        <v>445</v>
      </c>
      <c r="C89" s="36" t="s">
        <v>13</v>
      </c>
      <c r="D89" s="36" t="s">
        <v>154</v>
      </c>
      <c r="E89" s="37" t="s">
        <v>155</v>
      </c>
      <c r="F89" s="36" t="s">
        <v>147</v>
      </c>
      <c r="G89" s="38">
        <v>2</v>
      </c>
      <c r="H89" s="47"/>
      <c r="I89" s="40" t="s">
        <v>94</v>
      </c>
      <c r="J89" s="39">
        <f t="shared" si="2"/>
        <v>0</v>
      </c>
      <c r="K89" s="41">
        <f t="shared" si="3"/>
        <v>0</v>
      </c>
      <c r="L89" s="39">
        <v>1040</v>
      </c>
      <c r="M89" s="74"/>
      <c r="N89" s="74"/>
      <c r="O89" s="11"/>
      <c r="P89" s="11"/>
      <c r="Q89" s="11"/>
    </row>
    <row r="90" spans="1:17">
      <c r="A90" s="36" t="s">
        <v>85</v>
      </c>
      <c r="B90" s="36" t="s">
        <v>446</v>
      </c>
      <c r="C90" s="36" t="s">
        <v>13</v>
      </c>
      <c r="D90" s="36" t="s">
        <v>447</v>
      </c>
      <c r="E90" s="37" t="s">
        <v>448</v>
      </c>
      <c r="F90" s="36" t="s">
        <v>147</v>
      </c>
      <c r="G90" s="38">
        <v>1</v>
      </c>
      <c r="H90" s="47"/>
      <c r="I90" s="40" t="s">
        <v>94</v>
      </c>
      <c r="J90" s="39">
        <f t="shared" si="2"/>
        <v>0</v>
      </c>
      <c r="K90" s="41">
        <f t="shared" si="3"/>
        <v>0</v>
      </c>
      <c r="L90" s="39">
        <v>1400</v>
      </c>
      <c r="M90" s="74"/>
      <c r="N90" s="74"/>
      <c r="O90" s="11"/>
      <c r="P90" s="11"/>
      <c r="Q90" s="11"/>
    </row>
    <row r="91" spans="1:17">
      <c r="A91" s="36" t="s">
        <v>85</v>
      </c>
      <c r="B91" s="36" t="s">
        <v>449</v>
      </c>
      <c r="C91" s="36" t="s">
        <v>13</v>
      </c>
      <c r="D91" s="36" t="s">
        <v>156</v>
      </c>
      <c r="E91" s="37" t="s">
        <v>157</v>
      </c>
      <c r="F91" s="36" t="s">
        <v>147</v>
      </c>
      <c r="G91" s="38">
        <v>4</v>
      </c>
      <c r="H91" s="47"/>
      <c r="I91" s="40" t="s">
        <v>94</v>
      </c>
      <c r="J91" s="39">
        <f t="shared" si="2"/>
        <v>0</v>
      </c>
      <c r="K91" s="41">
        <f t="shared" si="3"/>
        <v>0</v>
      </c>
      <c r="L91" s="39">
        <v>1753.75</v>
      </c>
      <c r="M91" s="74"/>
      <c r="N91" s="74"/>
      <c r="O91" s="11"/>
      <c r="P91" s="11"/>
      <c r="Q91" s="11"/>
    </row>
    <row r="92" spans="1:17">
      <c r="A92" s="36" t="s">
        <v>85</v>
      </c>
      <c r="B92" s="36" t="s">
        <v>450</v>
      </c>
      <c r="C92" s="36" t="s">
        <v>13</v>
      </c>
      <c r="D92" s="36" t="s">
        <v>158</v>
      </c>
      <c r="E92" s="37" t="s">
        <v>159</v>
      </c>
      <c r="F92" s="36" t="s">
        <v>147</v>
      </c>
      <c r="G92" s="38">
        <v>8</v>
      </c>
      <c r="H92" s="47"/>
      <c r="I92" s="40" t="s">
        <v>94</v>
      </c>
      <c r="J92" s="39">
        <f t="shared" si="2"/>
        <v>0</v>
      </c>
      <c r="K92" s="41">
        <f t="shared" si="3"/>
        <v>0</v>
      </c>
      <c r="L92" s="39">
        <v>259.60000000000002</v>
      </c>
      <c r="M92" s="74"/>
      <c r="N92" s="74"/>
      <c r="O92" s="11"/>
      <c r="P92" s="11"/>
      <c r="Q92" s="11"/>
    </row>
    <row r="93" spans="1:17">
      <c r="A93" s="36" t="s">
        <v>85</v>
      </c>
      <c r="B93" s="36" t="s">
        <v>451</v>
      </c>
      <c r="C93" s="36" t="s">
        <v>13</v>
      </c>
      <c r="D93" s="36" t="s">
        <v>160</v>
      </c>
      <c r="E93" s="37" t="s">
        <v>161</v>
      </c>
      <c r="F93" s="36" t="s">
        <v>147</v>
      </c>
      <c r="G93" s="38">
        <v>1</v>
      </c>
      <c r="H93" s="47"/>
      <c r="I93" s="40" t="s">
        <v>94</v>
      </c>
      <c r="J93" s="39">
        <f t="shared" si="2"/>
        <v>0</v>
      </c>
      <c r="K93" s="41">
        <f t="shared" si="3"/>
        <v>0</v>
      </c>
      <c r="L93" s="39">
        <v>850</v>
      </c>
      <c r="M93" s="74"/>
      <c r="N93" s="74"/>
      <c r="O93" s="11"/>
      <c r="P93" s="11"/>
      <c r="Q93" s="11"/>
    </row>
    <row r="94" spans="1:17">
      <c r="A94" s="36" t="s">
        <v>85</v>
      </c>
      <c r="B94" s="36" t="s">
        <v>452</v>
      </c>
      <c r="C94" s="36" t="s">
        <v>13</v>
      </c>
      <c r="D94" s="36" t="s">
        <v>162</v>
      </c>
      <c r="E94" s="37" t="s">
        <v>163</v>
      </c>
      <c r="F94" s="36" t="s">
        <v>147</v>
      </c>
      <c r="G94" s="38">
        <v>2</v>
      </c>
      <c r="H94" s="47"/>
      <c r="I94" s="40" t="s">
        <v>94</v>
      </c>
      <c r="J94" s="39">
        <f t="shared" si="2"/>
        <v>0</v>
      </c>
      <c r="K94" s="41">
        <f t="shared" si="3"/>
        <v>0</v>
      </c>
      <c r="L94" s="39">
        <v>1211</v>
      </c>
      <c r="M94" s="74"/>
      <c r="N94" s="74"/>
      <c r="O94" s="11"/>
      <c r="P94" s="11"/>
      <c r="Q94" s="11"/>
    </row>
    <row r="95" spans="1:17">
      <c r="A95" s="36" t="s">
        <v>85</v>
      </c>
      <c r="B95" s="36" t="s">
        <v>453</v>
      </c>
      <c r="C95" s="36" t="s">
        <v>13</v>
      </c>
      <c r="D95" s="36" t="s">
        <v>164</v>
      </c>
      <c r="E95" s="37" t="s">
        <v>165</v>
      </c>
      <c r="F95" s="36" t="s">
        <v>147</v>
      </c>
      <c r="G95" s="38">
        <v>2</v>
      </c>
      <c r="H95" s="47"/>
      <c r="I95" s="40" t="s">
        <v>94</v>
      </c>
      <c r="J95" s="39">
        <f t="shared" si="2"/>
        <v>0</v>
      </c>
      <c r="K95" s="41">
        <f t="shared" si="3"/>
        <v>0</v>
      </c>
      <c r="L95" s="39">
        <v>1498</v>
      </c>
      <c r="M95" s="74"/>
      <c r="N95" s="74"/>
      <c r="O95" s="11"/>
      <c r="P95" s="11"/>
      <c r="Q95" s="11"/>
    </row>
    <row r="96" spans="1:17" ht="25.35">
      <c r="A96" s="36" t="s">
        <v>85</v>
      </c>
      <c r="B96" s="36" t="s">
        <v>454</v>
      </c>
      <c r="C96" s="36" t="s">
        <v>13</v>
      </c>
      <c r="D96" s="36" t="s">
        <v>166</v>
      </c>
      <c r="E96" s="37" t="s">
        <v>167</v>
      </c>
      <c r="F96" s="36" t="s">
        <v>147</v>
      </c>
      <c r="G96" s="38">
        <v>1</v>
      </c>
      <c r="H96" s="47"/>
      <c r="I96" s="40" t="s">
        <v>94</v>
      </c>
      <c r="J96" s="39">
        <f t="shared" si="2"/>
        <v>0</v>
      </c>
      <c r="K96" s="41">
        <f t="shared" si="3"/>
        <v>0</v>
      </c>
      <c r="L96" s="39">
        <v>5400</v>
      </c>
      <c r="M96" s="74"/>
      <c r="N96" s="74"/>
      <c r="O96" s="11"/>
      <c r="P96" s="11"/>
      <c r="Q96" s="11"/>
    </row>
    <row r="97" spans="1:17" ht="38.049999999999997">
      <c r="A97" s="36" t="s">
        <v>85</v>
      </c>
      <c r="B97" s="36" t="s">
        <v>455</v>
      </c>
      <c r="C97" s="36" t="s">
        <v>9</v>
      </c>
      <c r="D97" s="36" t="s">
        <v>170</v>
      </c>
      <c r="E97" s="37" t="s">
        <v>14</v>
      </c>
      <c r="F97" s="36" t="s">
        <v>15</v>
      </c>
      <c r="G97" s="38">
        <v>780</v>
      </c>
      <c r="H97" s="47"/>
      <c r="I97" s="40" t="s">
        <v>87</v>
      </c>
      <c r="J97" s="39">
        <f t="shared" si="2"/>
        <v>0</v>
      </c>
      <c r="K97" s="41">
        <f t="shared" si="3"/>
        <v>0</v>
      </c>
      <c r="L97" s="39">
        <v>1.54</v>
      </c>
      <c r="M97" s="74"/>
      <c r="N97" s="74"/>
      <c r="O97" s="11"/>
      <c r="P97" s="11"/>
      <c r="Q97" s="11"/>
    </row>
    <row r="98" spans="1:17">
      <c r="A98" s="36" t="s">
        <v>85</v>
      </c>
      <c r="B98" s="36" t="s">
        <v>456</v>
      </c>
      <c r="C98" s="36" t="s">
        <v>113</v>
      </c>
      <c r="D98" s="36" t="s">
        <v>78</v>
      </c>
      <c r="E98" s="37" t="s">
        <v>16</v>
      </c>
      <c r="F98" s="36" t="s">
        <v>147</v>
      </c>
      <c r="G98" s="38">
        <v>2</v>
      </c>
      <c r="H98" s="47"/>
      <c r="I98" s="40" t="s">
        <v>87</v>
      </c>
      <c r="J98" s="39">
        <f t="shared" si="2"/>
        <v>0</v>
      </c>
      <c r="K98" s="41">
        <f t="shared" si="3"/>
        <v>0</v>
      </c>
      <c r="L98" s="39">
        <v>187.82999999999998</v>
      </c>
      <c r="M98" s="74"/>
      <c r="N98" s="74"/>
      <c r="O98" s="11"/>
      <c r="P98" s="11"/>
      <c r="Q98" s="11"/>
    </row>
    <row r="99" spans="1:17">
      <c r="A99" s="36" t="s">
        <v>85</v>
      </c>
      <c r="B99" s="36" t="s">
        <v>457</v>
      </c>
      <c r="C99" s="36" t="s">
        <v>113</v>
      </c>
      <c r="D99" s="36" t="s">
        <v>80</v>
      </c>
      <c r="E99" s="37" t="s">
        <v>171</v>
      </c>
      <c r="F99" s="36" t="s">
        <v>147</v>
      </c>
      <c r="G99" s="38">
        <v>2</v>
      </c>
      <c r="H99" s="47"/>
      <c r="I99" s="40" t="s">
        <v>87</v>
      </c>
      <c r="J99" s="39">
        <f t="shared" si="2"/>
        <v>0</v>
      </c>
      <c r="K99" s="41">
        <f t="shared" si="3"/>
        <v>0</v>
      </c>
      <c r="L99" s="39">
        <v>732.43000000000006</v>
      </c>
      <c r="M99" s="74"/>
      <c r="N99" s="74"/>
      <c r="O99" s="11"/>
      <c r="P99" s="11"/>
      <c r="Q99" s="11"/>
    </row>
    <row r="100" spans="1:17" ht="25.35">
      <c r="A100" s="36" t="s">
        <v>85</v>
      </c>
      <c r="B100" s="36" t="s">
        <v>458</v>
      </c>
      <c r="C100" s="36" t="s">
        <v>113</v>
      </c>
      <c r="D100" s="36" t="s">
        <v>77</v>
      </c>
      <c r="E100" s="37" t="s">
        <v>172</v>
      </c>
      <c r="F100" s="36" t="s">
        <v>147</v>
      </c>
      <c r="G100" s="38">
        <v>4</v>
      </c>
      <c r="H100" s="47"/>
      <c r="I100" s="40" t="s">
        <v>87</v>
      </c>
      <c r="J100" s="39">
        <f t="shared" si="2"/>
        <v>0</v>
      </c>
      <c r="K100" s="41">
        <f t="shared" si="3"/>
        <v>0</v>
      </c>
      <c r="L100" s="39">
        <v>830.29</v>
      </c>
      <c r="M100" s="74"/>
      <c r="N100" s="74"/>
      <c r="O100" s="11"/>
      <c r="P100" s="11"/>
      <c r="Q100" s="11"/>
    </row>
    <row r="101" spans="1:17">
      <c r="A101" s="42" t="s">
        <v>150</v>
      </c>
      <c r="B101" s="42" t="s">
        <v>459</v>
      </c>
      <c r="C101" s="42"/>
      <c r="D101" s="43"/>
      <c r="E101" s="44" t="s">
        <v>173</v>
      </c>
      <c r="F101" s="42" t="s">
        <v>86</v>
      </c>
      <c r="G101" s="45"/>
      <c r="H101" s="78"/>
      <c r="I101" s="46"/>
      <c r="J101" s="46"/>
      <c r="K101" s="46">
        <f>SUM(K102:K112)</f>
        <v>0</v>
      </c>
      <c r="L101" s="46"/>
      <c r="M101" s="75"/>
      <c r="N101" s="75"/>
      <c r="O101" s="12"/>
      <c r="P101" s="12"/>
      <c r="Q101" s="12"/>
    </row>
    <row r="102" spans="1:17">
      <c r="A102" s="36" t="s">
        <v>85</v>
      </c>
      <c r="B102" s="36" t="s">
        <v>460</v>
      </c>
      <c r="C102" s="36" t="s">
        <v>13</v>
      </c>
      <c r="D102" s="36" t="s">
        <v>174</v>
      </c>
      <c r="E102" s="37" t="s">
        <v>175</v>
      </c>
      <c r="F102" s="36" t="s">
        <v>147</v>
      </c>
      <c r="G102" s="38">
        <v>4</v>
      </c>
      <c r="H102" s="47"/>
      <c r="I102" s="40" t="s">
        <v>94</v>
      </c>
      <c r="J102" s="39">
        <f t="shared" si="2"/>
        <v>0</v>
      </c>
      <c r="K102" s="41">
        <f t="shared" si="3"/>
        <v>0</v>
      </c>
      <c r="L102" s="39">
        <v>195</v>
      </c>
      <c r="M102" s="74"/>
      <c r="N102" s="74"/>
      <c r="O102" s="11"/>
      <c r="P102" s="11"/>
      <c r="Q102" s="11"/>
    </row>
    <row r="103" spans="1:17">
      <c r="A103" s="36" t="s">
        <v>85</v>
      </c>
      <c r="B103" s="36" t="s">
        <v>461</v>
      </c>
      <c r="C103" s="36" t="s">
        <v>13</v>
      </c>
      <c r="D103" s="36" t="s">
        <v>176</v>
      </c>
      <c r="E103" s="37" t="s">
        <v>177</v>
      </c>
      <c r="F103" s="36" t="s">
        <v>147</v>
      </c>
      <c r="G103" s="38">
        <v>8</v>
      </c>
      <c r="H103" s="47"/>
      <c r="I103" s="40" t="s">
        <v>94</v>
      </c>
      <c r="J103" s="39">
        <f t="shared" si="2"/>
        <v>0</v>
      </c>
      <c r="K103" s="41">
        <f t="shared" si="3"/>
        <v>0</v>
      </c>
      <c r="L103" s="39">
        <v>315</v>
      </c>
      <c r="M103" s="74"/>
      <c r="N103" s="74"/>
      <c r="O103" s="11"/>
      <c r="P103" s="11"/>
      <c r="Q103" s="11"/>
    </row>
    <row r="104" spans="1:17" ht="25.35">
      <c r="A104" s="36" t="s">
        <v>85</v>
      </c>
      <c r="B104" s="36" t="s">
        <v>462</v>
      </c>
      <c r="C104" s="36" t="s">
        <v>13</v>
      </c>
      <c r="D104" s="36" t="s">
        <v>168</v>
      </c>
      <c r="E104" s="37" t="s">
        <v>169</v>
      </c>
      <c r="F104" s="36" t="s">
        <v>147</v>
      </c>
      <c r="G104" s="38">
        <v>4</v>
      </c>
      <c r="H104" s="47"/>
      <c r="I104" s="40" t="s">
        <v>94</v>
      </c>
      <c r="J104" s="39">
        <f t="shared" si="2"/>
        <v>0</v>
      </c>
      <c r="K104" s="41">
        <f t="shared" si="3"/>
        <v>0</v>
      </c>
      <c r="L104" s="39">
        <v>810</v>
      </c>
      <c r="M104" s="74"/>
      <c r="N104" s="74"/>
      <c r="O104" s="11"/>
      <c r="P104" s="11"/>
      <c r="Q104" s="11"/>
    </row>
    <row r="105" spans="1:17">
      <c r="A105" s="36" t="s">
        <v>85</v>
      </c>
      <c r="B105" s="36" t="s">
        <v>463</v>
      </c>
      <c r="C105" s="36" t="s">
        <v>13</v>
      </c>
      <c r="D105" s="36" t="s">
        <v>178</v>
      </c>
      <c r="E105" s="37" t="s">
        <v>179</v>
      </c>
      <c r="F105" s="36" t="s">
        <v>147</v>
      </c>
      <c r="G105" s="38">
        <v>4</v>
      </c>
      <c r="H105" s="47"/>
      <c r="I105" s="40" t="s">
        <v>94</v>
      </c>
      <c r="J105" s="39">
        <f t="shared" si="2"/>
        <v>0</v>
      </c>
      <c r="K105" s="41">
        <f t="shared" si="3"/>
        <v>0</v>
      </c>
      <c r="L105" s="39">
        <v>890.07</v>
      </c>
      <c r="M105" s="74"/>
      <c r="N105" s="74"/>
      <c r="O105" s="11"/>
      <c r="P105" s="11"/>
      <c r="Q105" s="11"/>
    </row>
    <row r="106" spans="1:17">
      <c r="A106" s="36" t="s">
        <v>85</v>
      </c>
      <c r="B106" s="36" t="s">
        <v>464</v>
      </c>
      <c r="C106" s="36" t="s">
        <v>13</v>
      </c>
      <c r="D106" s="36" t="s">
        <v>180</v>
      </c>
      <c r="E106" s="37" t="s">
        <v>181</v>
      </c>
      <c r="F106" s="36" t="s">
        <v>147</v>
      </c>
      <c r="G106" s="38">
        <v>4</v>
      </c>
      <c r="H106" s="47"/>
      <c r="I106" s="40" t="s">
        <v>94</v>
      </c>
      <c r="J106" s="39">
        <f t="shared" si="2"/>
        <v>0</v>
      </c>
      <c r="K106" s="41">
        <f t="shared" si="3"/>
        <v>0</v>
      </c>
      <c r="L106" s="39">
        <v>3241.5</v>
      </c>
      <c r="M106" s="74"/>
      <c r="N106" s="74"/>
      <c r="O106" s="11"/>
      <c r="P106" s="11"/>
      <c r="Q106" s="11"/>
    </row>
    <row r="107" spans="1:17">
      <c r="A107" s="36" t="s">
        <v>85</v>
      </c>
      <c r="B107" s="36" t="s">
        <v>465</v>
      </c>
      <c r="C107" s="36" t="s">
        <v>13</v>
      </c>
      <c r="D107" s="36" t="s">
        <v>182</v>
      </c>
      <c r="E107" s="37" t="s">
        <v>183</v>
      </c>
      <c r="F107" s="36" t="s">
        <v>147</v>
      </c>
      <c r="G107" s="38">
        <v>4</v>
      </c>
      <c r="H107" s="47"/>
      <c r="I107" s="40" t="s">
        <v>94</v>
      </c>
      <c r="J107" s="39">
        <f t="shared" si="2"/>
        <v>0</v>
      </c>
      <c r="K107" s="41">
        <f t="shared" si="3"/>
        <v>0</v>
      </c>
      <c r="L107" s="39">
        <v>276</v>
      </c>
      <c r="M107" s="74"/>
      <c r="N107" s="74"/>
      <c r="O107" s="11"/>
      <c r="P107" s="11"/>
      <c r="Q107" s="11"/>
    </row>
    <row r="108" spans="1:17">
      <c r="A108" s="36" t="s">
        <v>85</v>
      </c>
      <c r="B108" s="36" t="s">
        <v>466</v>
      </c>
      <c r="C108" s="36" t="s">
        <v>13</v>
      </c>
      <c r="D108" s="36" t="s">
        <v>184</v>
      </c>
      <c r="E108" s="37" t="s">
        <v>185</v>
      </c>
      <c r="F108" s="36" t="s">
        <v>147</v>
      </c>
      <c r="G108" s="38">
        <v>4</v>
      </c>
      <c r="H108" s="47"/>
      <c r="I108" s="40" t="s">
        <v>94</v>
      </c>
      <c r="J108" s="39">
        <f t="shared" si="2"/>
        <v>0</v>
      </c>
      <c r="K108" s="41">
        <f t="shared" si="3"/>
        <v>0</v>
      </c>
      <c r="L108" s="39">
        <v>1258.22</v>
      </c>
      <c r="M108" s="74"/>
      <c r="N108" s="74"/>
      <c r="O108" s="11"/>
      <c r="P108" s="11"/>
      <c r="Q108" s="11"/>
    </row>
    <row r="109" spans="1:17">
      <c r="A109" s="36" t="s">
        <v>85</v>
      </c>
      <c r="B109" s="36" t="s">
        <v>467</v>
      </c>
      <c r="C109" s="36" t="s">
        <v>13</v>
      </c>
      <c r="D109" s="36" t="s">
        <v>186</v>
      </c>
      <c r="E109" s="37" t="s">
        <v>187</v>
      </c>
      <c r="F109" s="36" t="s">
        <v>147</v>
      </c>
      <c r="G109" s="38">
        <v>4</v>
      </c>
      <c r="H109" s="47"/>
      <c r="I109" s="40" t="s">
        <v>94</v>
      </c>
      <c r="J109" s="39">
        <f t="shared" si="2"/>
        <v>0</v>
      </c>
      <c r="K109" s="41">
        <f t="shared" si="3"/>
        <v>0</v>
      </c>
      <c r="L109" s="39">
        <v>1241</v>
      </c>
      <c r="M109" s="74"/>
      <c r="N109" s="74"/>
      <c r="O109" s="11"/>
      <c r="P109" s="11"/>
      <c r="Q109" s="11"/>
    </row>
    <row r="110" spans="1:17" ht="38.049999999999997">
      <c r="A110" s="36" t="s">
        <v>85</v>
      </c>
      <c r="B110" s="36" t="s">
        <v>468</v>
      </c>
      <c r="C110" s="36" t="s">
        <v>9</v>
      </c>
      <c r="D110" s="36" t="s">
        <v>170</v>
      </c>
      <c r="E110" s="37" t="s">
        <v>14</v>
      </c>
      <c r="F110" s="36" t="s">
        <v>15</v>
      </c>
      <c r="G110" s="38">
        <v>826</v>
      </c>
      <c r="H110" s="47"/>
      <c r="I110" s="40" t="s">
        <v>87</v>
      </c>
      <c r="J110" s="39">
        <f t="shared" si="2"/>
        <v>0</v>
      </c>
      <c r="K110" s="41">
        <f t="shared" si="3"/>
        <v>0</v>
      </c>
      <c r="L110" s="39">
        <v>1.54</v>
      </c>
      <c r="M110" s="74"/>
      <c r="N110" s="74"/>
      <c r="O110" s="11"/>
      <c r="P110" s="11"/>
      <c r="Q110" s="11"/>
    </row>
    <row r="111" spans="1:17">
      <c r="A111" s="36" t="s">
        <v>85</v>
      </c>
      <c r="B111" s="36" t="s">
        <v>469</v>
      </c>
      <c r="C111" s="36" t="s">
        <v>113</v>
      </c>
      <c r="D111" s="36" t="s">
        <v>78</v>
      </c>
      <c r="E111" s="37" t="s">
        <v>16</v>
      </c>
      <c r="F111" s="36" t="s">
        <v>147</v>
      </c>
      <c r="G111" s="38">
        <v>4</v>
      </c>
      <c r="H111" s="47"/>
      <c r="I111" s="40" t="s">
        <v>87</v>
      </c>
      <c r="J111" s="39">
        <f t="shared" si="2"/>
        <v>0</v>
      </c>
      <c r="K111" s="41">
        <f t="shared" si="3"/>
        <v>0</v>
      </c>
      <c r="L111" s="39">
        <v>187.82999999999998</v>
      </c>
      <c r="M111" s="74"/>
      <c r="N111" s="74"/>
      <c r="O111" s="11"/>
      <c r="P111" s="11"/>
      <c r="Q111" s="11"/>
    </row>
    <row r="112" spans="1:17" ht="25.35">
      <c r="A112" s="36" t="s">
        <v>85</v>
      </c>
      <c r="B112" s="36" t="s">
        <v>470</v>
      </c>
      <c r="C112" s="36" t="s">
        <v>113</v>
      </c>
      <c r="D112" s="36" t="s">
        <v>77</v>
      </c>
      <c r="E112" s="37" t="s">
        <v>172</v>
      </c>
      <c r="F112" s="36" t="s">
        <v>147</v>
      </c>
      <c r="G112" s="38">
        <v>4</v>
      </c>
      <c r="H112" s="47"/>
      <c r="I112" s="40" t="s">
        <v>87</v>
      </c>
      <c r="J112" s="39">
        <f t="shared" si="2"/>
        <v>0</v>
      </c>
      <c r="K112" s="41">
        <f t="shared" si="3"/>
        <v>0</v>
      </c>
      <c r="L112" s="39">
        <v>830.29</v>
      </c>
      <c r="M112" s="74"/>
      <c r="N112" s="74"/>
      <c r="O112" s="11"/>
      <c r="P112" s="11"/>
      <c r="Q112" s="11"/>
    </row>
    <row r="113" spans="1:17">
      <c r="A113" s="42" t="s">
        <v>150</v>
      </c>
      <c r="B113" s="42" t="s">
        <v>471</v>
      </c>
      <c r="C113" s="42"/>
      <c r="D113" s="43"/>
      <c r="E113" s="44" t="s">
        <v>472</v>
      </c>
      <c r="F113" s="42" t="s">
        <v>86</v>
      </c>
      <c r="G113" s="45"/>
      <c r="H113" s="78"/>
      <c r="I113" s="46"/>
      <c r="J113" s="46"/>
      <c r="K113" s="46">
        <f>SUM(K114:K126)</f>
        <v>0</v>
      </c>
      <c r="L113" s="46"/>
      <c r="M113" s="75"/>
      <c r="N113" s="75"/>
      <c r="O113" s="12"/>
      <c r="P113" s="12"/>
      <c r="Q113" s="12"/>
    </row>
    <row r="114" spans="1:17">
      <c r="A114" s="36" t="s">
        <v>85</v>
      </c>
      <c r="B114" s="36" t="s">
        <v>473</v>
      </c>
      <c r="C114" s="36" t="s">
        <v>13</v>
      </c>
      <c r="D114" s="36" t="s">
        <v>160</v>
      </c>
      <c r="E114" s="37" t="s">
        <v>161</v>
      </c>
      <c r="F114" s="36" t="s">
        <v>147</v>
      </c>
      <c r="G114" s="38">
        <v>1</v>
      </c>
      <c r="H114" s="47"/>
      <c r="I114" s="40" t="s">
        <v>94</v>
      </c>
      <c r="J114" s="39">
        <f t="shared" si="2"/>
        <v>0</v>
      </c>
      <c r="K114" s="41">
        <f t="shared" si="3"/>
        <v>0</v>
      </c>
      <c r="L114" s="39">
        <v>900</v>
      </c>
      <c r="M114" s="74"/>
      <c r="N114" s="74"/>
      <c r="O114" s="11"/>
      <c r="P114" s="11"/>
      <c r="Q114" s="11"/>
    </row>
    <row r="115" spans="1:17">
      <c r="A115" s="36" t="s">
        <v>85</v>
      </c>
      <c r="B115" s="36" t="s">
        <v>474</v>
      </c>
      <c r="C115" s="36" t="s">
        <v>13</v>
      </c>
      <c r="D115" s="36" t="s">
        <v>188</v>
      </c>
      <c r="E115" s="37" t="s">
        <v>189</v>
      </c>
      <c r="F115" s="36" t="s">
        <v>147</v>
      </c>
      <c r="G115" s="38">
        <v>1</v>
      </c>
      <c r="H115" s="47"/>
      <c r="I115" s="40" t="s">
        <v>94</v>
      </c>
      <c r="J115" s="39">
        <f t="shared" si="2"/>
        <v>0</v>
      </c>
      <c r="K115" s="41">
        <f t="shared" si="3"/>
        <v>0</v>
      </c>
      <c r="L115" s="39">
        <v>496.1</v>
      </c>
      <c r="M115" s="74"/>
      <c r="N115" s="74"/>
      <c r="O115" s="11"/>
      <c r="P115" s="11"/>
      <c r="Q115" s="11"/>
    </row>
    <row r="116" spans="1:17">
      <c r="A116" s="36" t="s">
        <v>85</v>
      </c>
      <c r="B116" s="36" t="s">
        <v>475</v>
      </c>
      <c r="C116" s="36" t="s">
        <v>13</v>
      </c>
      <c r="D116" s="36" t="s">
        <v>190</v>
      </c>
      <c r="E116" s="37" t="s">
        <v>191</v>
      </c>
      <c r="F116" s="36" t="s">
        <v>147</v>
      </c>
      <c r="G116" s="38">
        <v>1</v>
      </c>
      <c r="H116" s="47"/>
      <c r="I116" s="40" t="s">
        <v>94</v>
      </c>
      <c r="J116" s="39">
        <f t="shared" si="2"/>
        <v>0</v>
      </c>
      <c r="K116" s="41">
        <f t="shared" si="3"/>
        <v>0</v>
      </c>
      <c r="L116" s="39">
        <v>1378.8</v>
      </c>
      <c r="M116" s="74"/>
      <c r="N116" s="74"/>
      <c r="O116" s="11"/>
      <c r="P116" s="11"/>
      <c r="Q116" s="11"/>
    </row>
    <row r="117" spans="1:17">
      <c r="A117" s="36" t="s">
        <v>85</v>
      </c>
      <c r="B117" s="36" t="s">
        <v>476</v>
      </c>
      <c r="C117" s="36" t="s">
        <v>13</v>
      </c>
      <c r="D117" s="36" t="s">
        <v>192</v>
      </c>
      <c r="E117" s="37" t="s">
        <v>193</v>
      </c>
      <c r="F117" s="36" t="s">
        <v>147</v>
      </c>
      <c r="G117" s="38">
        <v>1</v>
      </c>
      <c r="H117" s="47"/>
      <c r="I117" s="40" t="s">
        <v>94</v>
      </c>
      <c r="J117" s="39">
        <f t="shared" ref="J117:J180" si="4">IF(I117=$U$1,ROUND(H117*(1+$V$1),2),IF(I117=$U$2,ROUND(H117*(1+$V$2),2),"ERRO"))</f>
        <v>0</v>
      </c>
      <c r="K117" s="41">
        <f t="shared" ref="K117:K180" si="5">ROUND(J117*G117,2)</f>
        <v>0</v>
      </c>
      <c r="L117" s="39">
        <v>737</v>
      </c>
      <c r="M117" s="74"/>
      <c r="N117" s="74"/>
      <c r="O117" s="11"/>
      <c r="P117" s="11"/>
      <c r="Q117" s="11"/>
    </row>
    <row r="118" spans="1:17">
      <c r="A118" s="36" t="s">
        <v>85</v>
      </c>
      <c r="B118" s="36" t="s">
        <v>477</v>
      </c>
      <c r="C118" s="36" t="s">
        <v>13</v>
      </c>
      <c r="D118" s="36" t="s">
        <v>194</v>
      </c>
      <c r="E118" s="37" t="s">
        <v>195</v>
      </c>
      <c r="F118" s="36" t="s">
        <v>147</v>
      </c>
      <c r="G118" s="38">
        <v>2</v>
      </c>
      <c r="H118" s="47"/>
      <c r="I118" s="40" t="s">
        <v>94</v>
      </c>
      <c r="J118" s="39">
        <f t="shared" si="4"/>
        <v>0</v>
      </c>
      <c r="K118" s="41">
        <f t="shared" si="5"/>
        <v>0</v>
      </c>
      <c r="L118" s="39">
        <v>1911.5</v>
      </c>
      <c r="M118" s="74"/>
      <c r="N118" s="74"/>
      <c r="O118" s="11"/>
      <c r="P118" s="11"/>
      <c r="Q118" s="11"/>
    </row>
    <row r="119" spans="1:17" ht="25.35">
      <c r="A119" s="36" t="s">
        <v>85</v>
      </c>
      <c r="B119" s="36" t="s">
        <v>478</v>
      </c>
      <c r="C119" s="36" t="s">
        <v>13</v>
      </c>
      <c r="D119" s="36" t="s">
        <v>196</v>
      </c>
      <c r="E119" s="37" t="s">
        <v>197</v>
      </c>
      <c r="F119" s="36" t="s">
        <v>147</v>
      </c>
      <c r="G119" s="38">
        <v>2</v>
      </c>
      <c r="H119" s="47"/>
      <c r="I119" s="40" t="s">
        <v>94</v>
      </c>
      <c r="J119" s="39">
        <f t="shared" si="4"/>
        <v>0</v>
      </c>
      <c r="K119" s="41">
        <f t="shared" si="5"/>
        <v>0</v>
      </c>
      <c r="L119" s="39">
        <v>1500</v>
      </c>
      <c r="M119" s="74"/>
      <c r="N119" s="74"/>
      <c r="O119" s="11"/>
      <c r="P119" s="11"/>
      <c r="Q119" s="11"/>
    </row>
    <row r="120" spans="1:17">
      <c r="A120" s="36" t="s">
        <v>85</v>
      </c>
      <c r="B120" s="36" t="s">
        <v>479</v>
      </c>
      <c r="C120" s="36" t="s">
        <v>13</v>
      </c>
      <c r="D120" s="36" t="s">
        <v>198</v>
      </c>
      <c r="E120" s="37" t="s">
        <v>199</v>
      </c>
      <c r="F120" s="36" t="s">
        <v>147</v>
      </c>
      <c r="G120" s="38">
        <v>1</v>
      </c>
      <c r="H120" s="47"/>
      <c r="I120" s="40" t="s">
        <v>94</v>
      </c>
      <c r="J120" s="39">
        <f t="shared" si="4"/>
        <v>0</v>
      </c>
      <c r="K120" s="41">
        <f t="shared" si="5"/>
        <v>0</v>
      </c>
      <c r="L120" s="39">
        <v>17303.66</v>
      </c>
      <c r="M120" s="74"/>
      <c r="N120" s="74"/>
      <c r="O120" s="11"/>
      <c r="P120" s="11"/>
      <c r="Q120" s="11"/>
    </row>
    <row r="121" spans="1:17" ht="38.049999999999997">
      <c r="A121" s="36" t="s">
        <v>85</v>
      </c>
      <c r="B121" s="36" t="s">
        <v>480</v>
      </c>
      <c r="C121" s="36" t="s">
        <v>9</v>
      </c>
      <c r="D121" s="36" t="s">
        <v>170</v>
      </c>
      <c r="E121" s="37" t="s">
        <v>14</v>
      </c>
      <c r="F121" s="36" t="s">
        <v>15</v>
      </c>
      <c r="G121" s="38">
        <v>322.89999999999998</v>
      </c>
      <c r="H121" s="47"/>
      <c r="I121" s="40" t="s">
        <v>87</v>
      </c>
      <c r="J121" s="39">
        <f t="shared" si="4"/>
        <v>0</v>
      </c>
      <c r="K121" s="41">
        <f t="shared" si="5"/>
        <v>0</v>
      </c>
      <c r="L121" s="39">
        <v>1.54</v>
      </c>
      <c r="M121" s="74"/>
      <c r="N121" s="74"/>
      <c r="O121" s="11"/>
      <c r="P121" s="11"/>
      <c r="Q121" s="11"/>
    </row>
    <row r="122" spans="1:17">
      <c r="A122" s="36" t="s">
        <v>85</v>
      </c>
      <c r="B122" s="36" t="s">
        <v>481</v>
      </c>
      <c r="C122" s="36" t="s">
        <v>113</v>
      </c>
      <c r="D122" s="36" t="s">
        <v>200</v>
      </c>
      <c r="E122" s="37" t="s">
        <v>18</v>
      </c>
      <c r="F122" s="36" t="s">
        <v>147</v>
      </c>
      <c r="G122" s="38">
        <v>2</v>
      </c>
      <c r="H122" s="47"/>
      <c r="I122" s="40" t="s">
        <v>87</v>
      </c>
      <c r="J122" s="39">
        <f t="shared" si="4"/>
        <v>0</v>
      </c>
      <c r="K122" s="41">
        <f t="shared" si="5"/>
        <v>0</v>
      </c>
      <c r="L122" s="39">
        <v>462.59000000000003</v>
      </c>
      <c r="M122" s="74"/>
      <c r="N122" s="74"/>
      <c r="O122" s="11"/>
      <c r="P122" s="11"/>
      <c r="Q122" s="11"/>
    </row>
    <row r="123" spans="1:17" ht="38.049999999999997">
      <c r="A123" s="36" t="s">
        <v>85</v>
      </c>
      <c r="B123" s="36" t="s">
        <v>482</v>
      </c>
      <c r="C123" s="36" t="s">
        <v>9</v>
      </c>
      <c r="D123" s="36" t="s">
        <v>201</v>
      </c>
      <c r="E123" s="37" t="s">
        <v>202</v>
      </c>
      <c r="F123" s="36" t="s">
        <v>17</v>
      </c>
      <c r="G123" s="38">
        <v>1</v>
      </c>
      <c r="H123" s="47"/>
      <c r="I123" s="40" t="s">
        <v>87</v>
      </c>
      <c r="J123" s="39">
        <f t="shared" si="4"/>
        <v>0</v>
      </c>
      <c r="K123" s="41">
        <f t="shared" si="5"/>
        <v>0</v>
      </c>
      <c r="L123" s="39">
        <v>5146.47</v>
      </c>
      <c r="M123" s="74"/>
      <c r="N123" s="74"/>
      <c r="O123" s="11"/>
      <c r="P123" s="11"/>
      <c r="Q123" s="11"/>
    </row>
    <row r="124" spans="1:17" ht="38.049999999999997">
      <c r="A124" s="36" t="s">
        <v>85</v>
      </c>
      <c r="B124" s="36" t="s">
        <v>483</v>
      </c>
      <c r="C124" s="36" t="s">
        <v>9</v>
      </c>
      <c r="D124" s="36" t="s">
        <v>203</v>
      </c>
      <c r="E124" s="37" t="s">
        <v>204</v>
      </c>
      <c r="F124" s="36" t="s">
        <v>24</v>
      </c>
      <c r="G124" s="38">
        <v>1</v>
      </c>
      <c r="H124" s="47"/>
      <c r="I124" s="40" t="s">
        <v>87</v>
      </c>
      <c r="J124" s="39">
        <f t="shared" si="4"/>
        <v>0</v>
      </c>
      <c r="K124" s="41">
        <f t="shared" si="5"/>
        <v>0</v>
      </c>
      <c r="L124" s="39">
        <v>1957.65</v>
      </c>
      <c r="M124" s="74"/>
      <c r="N124" s="74"/>
      <c r="O124" s="11"/>
      <c r="P124" s="11"/>
      <c r="Q124" s="11"/>
    </row>
    <row r="125" spans="1:17" ht="38.049999999999997">
      <c r="A125" s="36" t="s">
        <v>85</v>
      </c>
      <c r="B125" s="36" t="s">
        <v>484</v>
      </c>
      <c r="C125" s="36" t="s">
        <v>9</v>
      </c>
      <c r="D125" s="36" t="s">
        <v>205</v>
      </c>
      <c r="E125" s="37" t="s">
        <v>206</v>
      </c>
      <c r="F125" s="36" t="s">
        <v>12</v>
      </c>
      <c r="G125" s="38">
        <v>5.25</v>
      </c>
      <c r="H125" s="47"/>
      <c r="I125" s="40" t="s">
        <v>87</v>
      </c>
      <c r="J125" s="39">
        <f t="shared" si="4"/>
        <v>0</v>
      </c>
      <c r="K125" s="41">
        <f t="shared" si="5"/>
        <v>0</v>
      </c>
      <c r="L125" s="39">
        <v>75.3</v>
      </c>
      <c r="M125" s="74"/>
      <c r="N125" s="74"/>
      <c r="O125" s="11"/>
      <c r="P125" s="11"/>
      <c r="Q125" s="11"/>
    </row>
    <row r="126" spans="1:17" ht="25.35">
      <c r="A126" s="36" t="s">
        <v>85</v>
      </c>
      <c r="B126" s="36" t="s">
        <v>485</v>
      </c>
      <c r="C126" s="36" t="s">
        <v>113</v>
      </c>
      <c r="D126" s="36" t="s">
        <v>77</v>
      </c>
      <c r="E126" s="37" t="s">
        <v>172</v>
      </c>
      <c r="F126" s="36" t="s">
        <v>147</v>
      </c>
      <c r="G126" s="38">
        <v>2</v>
      </c>
      <c r="H126" s="47"/>
      <c r="I126" s="40" t="s">
        <v>87</v>
      </c>
      <c r="J126" s="39">
        <f t="shared" si="4"/>
        <v>0</v>
      </c>
      <c r="K126" s="41">
        <f t="shared" si="5"/>
        <v>0</v>
      </c>
      <c r="L126" s="39">
        <v>830.29</v>
      </c>
      <c r="M126" s="74"/>
      <c r="N126" s="74"/>
      <c r="O126" s="11"/>
      <c r="P126" s="11"/>
      <c r="Q126" s="11"/>
    </row>
    <row r="127" spans="1:17">
      <c r="A127" s="29" t="s">
        <v>90</v>
      </c>
      <c r="B127" s="29" t="s">
        <v>71</v>
      </c>
      <c r="C127" s="29"/>
      <c r="D127" s="34"/>
      <c r="E127" s="34" t="s">
        <v>486</v>
      </c>
      <c r="F127" s="34" t="s">
        <v>86</v>
      </c>
      <c r="G127" s="34"/>
      <c r="H127" s="48"/>
      <c r="I127" s="34"/>
      <c r="J127" s="34"/>
      <c r="K127" s="35">
        <f>K128++K148+K257</f>
        <v>0</v>
      </c>
      <c r="L127" s="34"/>
      <c r="M127" s="73"/>
      <c r="N127" s="73"/>
      <c r="O127" s="10"/>
      <c r="P127" s="10"/>
      <c r="Q127" s="10"/>
    </row>
    <row r="128" spans="1:17" ht="25.35">
      <c r="A128" s="42" t="s">
        <v>119</v>
      </c>
      <c r="B128" s="42" t="s">
        <v>72</v>
      </c>
      <c r="C128" s="42"/>
      <c r="D128" s="43"/>
      <c r="E128" s="44" t="s">
        <v>487</v>
      </c>
      <c r="F128" s="42" t="s">
        <v>86</v>
      </c>
      <c r="G128" s="45"/>
      <c r="H128" s="78"/>
      <c r="I128" s="46"/>
      <c r="J128" s="46"/>
      <c r="K128" s="46">
        <f>K129+K140+K146</f>
        <v>0</v>
      </c>
      <c r="L128" s="46"/>
      <c r="M128" s="75"/>
      <c r="N128" s="75"/>
      <c r="O128" s="12"/>
      <c r="P128" s="12"/>
      <c r="Q128" s="12"/>
    </row>
    <row r="129" spans="1:17">
      <c r="A129" s="42" t="s">
        <v>150</v>
      </c>
      <c r="B129" s="42" t="s">
        <v>488</v>
      </c>
      <c r="C129" s="42"/>
      <c r="D129" s="43"/>
      <c r="E129" s="44" t="s">
        <v>207</v>
      </c>
      <c r="F129" s="42" t="s">
        <v>86</v>
      </c>
      <c r="G129" s="45"/>
      <c r="H129" s="78"/>
      <c r="I129" s="46"/>
      <c r="J129" s="46"/>
      <c r="K129" s="46">
        <f>SUM(K130:K139)</f>
        <v>0</v>
      </c>
      <c r="L129" s="46"/>
      <c r="M129" s="75"/>
      <c r="N129" s="75"/>
      <c r="O129" s="12"/>
      <c r="P129" s="12"/>
      <c r="Q129" s="12"/>
    </row>
    <row r="130" spans="1:17" ht="50.7">
      <c r="A130" s="36" t="s">
        <v>85</v>
      </c>
      <c r="B130" s="36" t="s">
        <v>489</v>
      </c>
      <c r="C130" s="36" t="s">
        <v>9</v>
      </c>
      <c r="D130" s="36" t="s">
        <v>208</v>
      </c>
      <c r="E130" s="37" t="s">
        <v>209</v>
      </c>
      <c r="F130" s="36" t="s">
        <v>20</v>
      </c>
      <c r="G130" s="38">
        <v>1250</v>
      </c>
      <c r="H130" s="47"/>
      <c r="I130" s="40" t="s">
        <v>87</v>
      </c>
      <c r="J130" s="39">
        <f t="shared" si="4"/>
        <v>0</v>
      </c>
      <c r="K130" s="41">
        <f t="shared" si="5"/>
        <v>0</v>
      </c>
      <c r="L130" s="39">
        <v>17.18</v>
      </c>
      <c r="M130" s="74"/>
      <c r="N130" s="74"/>
      <c r="O130" s="11"/>
      <c r="P130" s="11"/>
      <c r="Q130" s="11"/>
    </row>
    <row r="131" spans="1:17" ht="25.35">
      <c r="A131" s="36" t="s">
        <v>85</v>
      </c>
      <c r="B131" s="36" t="s">
        <v>490</v>
      </c>
      <c r="C131" s="36" t="s">
        <v>9</v>
      </c>
      <c r="D131" s="36" t="s">
        <v>210</v>
      </c>
      <c r="E131" s="37" t="s">
        <v>211</v>
      </c>
      <c r="F131" s="36" t="s">
        <v>20</v>
      </c>
      <c r="G131" s="38">
        <v>1250</v>
      </c>
      <c r="H131" s="47"/>
      <c r="I131" s="40" t="s">
        <v>87</v>
      </c>
      <c r="J131" s="39">
        <f t="shared" si="4"/>
        <v>0</v>
      </c>
      <c r="K131" s="41">
        <f t="shared" si="5"/>
        <v>0</v>
      </c>
      <c r="L131" s="39">
        <v>71.12</v>
      </c>
      <c r="M131" s="74"/>
      <c r="N131" s="74"/>
      <c r="O131" s="11"/>
      <c r="P131" s="11"/>
      <c r="Q131" s="11"/>
    </row>
    <row r="132" spans="1:17" ht="25.35">
      <c r="A132" s="36" t="s">
        <v>85</v>
      </c>
      <c r="B132" s="36" t="s">
        <v>491</v>
      </c>
      <c r="C132" s="36" t="s">
        <v>9</v>
      </c>
      <c r="D132" s="36" t="s">
        <v>212</v>
      </c>
      <c r="E132" s="37" t="s">
        <v>213</v>
      </c>
      <c r="F132" s="36" t="s">
        <v>81</v>
      </c>
      <c r="G132" s="38">
        <v>7500</v>
      </c>
      <c r="H132" s="47"/>
      <c r="I132" s="40" t="s">
        <v>87</v>
      </c>
      <c r="J132" s="39">
        <f t="shared" si="4"/>
        <v>0</v>
      </c>
      <c r="K132" s="41">
        <f t="shared" si="5"/>
        <v>0</v>
      </c>
      <c r="L132" s="39">
        <v>0.87</v>
      </c>
      <c r="M132" s="74"/>
      <c r="N132" s="74"/>
      <c r="O132" s="11"/>
      <c r="P132" s="11"/>
      <c r="Q132" s="11"/>
    </row>
    <row r="133" spans="1:17" ht="38.049999999999997">
      <c r="A133" s="36" t="s">
        <v>85</v>
      </c>
      <c r="B133" s="36" t="s">
        <v>492</v>
      </c>
      <c r="C133" s="36" t="s">
        <v>9</v>
      </c>
      <c r="D133" s="36" t="s">
        <v>214</v>
      </c>
      <c r="E133" s="37" t="s">
        <v>215</v>
      </c>
      <c r="F133" s="36" t="s">
        <v>24</v>
      </c>
      <c r="G133" s="38">
        <v>2</v>
      </c>
      <c r="H133" s="47"/>
      <c r="I133" s="40" t="s">
        <v>87</v>
      </c>
      <c r="J133" s="39">
        <f t="shared" si="4"/>
        <v>0</v>
      </c>
      <c r="K133" s="41">
        <f t="shared" si="5"/>
        <v>0</v>
      </c>
      <c r="L133" s="39">
        <v>254.52</v>
      </c>
      <c r="M133" s="74"/>
      <c r="N133" s="74"/>
      <c r="O133" s="11"/>
      <c r="P133" s="11"/>
      <c r="Q133" s="11"/>
    </row>
    <row r="134" spans="1:17" ht="38.049999999999997">
      <c r="A134" s="36" t="s">
        <v>85</v>
      </c>
      <c r="B134" s="36" t="s">
        <v>493</v>
      </c>
      <c r="C134" s="36" t="s">
        <v>9</v>
      </c>
      <c r="D134" s="36" t="s">
        <v>61</v>
      </c>
      <c r="E134" s="37" t="s">
        <v>216</v>
      </c>
      <c r="F134" s="36" t="s">
        <v>15</v>
      </c>
      <c r="G134" s="38">
        <v>5.6</v>
      </c>
      <c r="H134" s="47"/>
      <c r="I134" s="40" t="s">
        <v>87</v>
      </c>
      <c r="J134" s="39">
        <f t="shared" si="4"/>
        <v>0</v>
      </c>
      <c r="K134" s="41">
        <f t="shared" si="5"/>
        <v>0</v>
      </c>
      <c r="L134" s="39">
        <v>12.19</v>
      </c>
      <c r="M134" s="74"/>
      <c r="N134" s="74"/>
      <c r="O134" s="11"/>
      <c r="P134" s="11"/>
      <c r="Q134" s="11"/>
    </row>
    <row r="135" spans="1:17" ht="38.049999999999997">
      <c r="A135" s="36" t="s">
        <v>85</v>
      </c>
      <c r="B135" s="36" t="s">
        <v>494</v>
      </c>
      <c r="C135" s="36" t="s">
        <v>9</v>
      </c>
      <c r="D135" s="36" t="s">
        <v>63</v>
      </c>
      <c r="E135" s="37" t="s">
        <v>217</v>
      </c>
      <c r="F135" s="36" t="s">
        <v>15</v>
      </c>
      <c r="G135" s="38">
        <v>4.2</v>
      </c>
      <c r="H135" s="47"/>
      <c r="I135" s="40" t="s">
        <v>87</v>
      </c>
      <c r="J135" s="39">
        <f t="shared" si="4"/>
        <v>0</v>
      </c>
      <c r="K135" s="41">
        <f t="shared" si="5"/>
        <v>0</v>
      </c>
      <c r="L135" s="39">
        <v>9.73</v>
      </c>
      <c r="M135" s="74"/>
      <c r="N135" s="74"/>
      <c r="O135" s="11"/>
      <c r="P135" s="11"/>
      <c r="Q135" s="11"/>
    </row>
    <row r="136" spans="1:17" ht="25.35">
      <c r="A136" s="36" t="s">
        <v>85</v>
      </c>
      <c r="B136" s="36" t="s">
        <v>495</v>
      </c>
      <c r="C136" s="36" t="s">
        <v>9</v>
      </c>
      <c r="D136" s="36" t="s">
        <v>218</v>
      </c>
      <c r="E136" s="37" t="s">
        <v>219</v>
      </c>
      <c r="F136" s="36" t="s">
        <v>12</v>
      </c>
      <c r="G136" s="38">
        <v>34.200000000000003</v>
      </c>
      <c r="H136" s="47"/>
      <c r="I136" s="40" t="s">
        <v>87</v>
      </c>
      <c r="J136" s="39">
        <f t="shared" si="4"/>
        <v>0</v>
      </c>
      <c r="K136" s="41">
        <f t="shared" si="5"/>
        <v>0</v>
      </c>
      <c r="L136" s="39">
        <v>71.989999999999995</v>
      </c>
      <c r="M136" s="74"/>
      <c r="N136" s="74"/>
      <c r="O136" s="11"/>
      <c r="P136" s="11"/>
      <c r="Q136" s="11"/>
    </row>
    <row r="137" spans="1:17" ht="25.35">
      <c r="A137" s="36" t="s">
        <v>85</v>
      </c>
      <c r="B137" s="36" t="s">
        <v>496</v>
      </c>
      <c r="C137" s="36" t="s">
        <v>9</v>
      </c>
      <c r="D137" s="36" t="s">
        <v>220</v>
      </c>
      <c r="E137" s="37" t="s">
        <v>221</v>
      </c>
      <c r="F137" s="36" t="s">
        <v>15</v>
      </c>
      <c r="G137" s="38">
        <v>44.2</v>
      </c>
      <c r="H137" s="47"/>
      <c r="I137" s="40" t="s">
        <v>87</v>
      </c>
      <c r="J137" s="39">
        <f t="shared" si="4"/>
        <v>0</v>
      </c>
      <c r="K137" s="41">
        <f t="shared" si="5"/>
        <v>0</v>
      </c>
      <c r="L137" s="39">
        <v>12.1</v>
      </c>
      <c r="M137" s="74"/>
      <c r="N137" s="74"/>
      <c r="O137" s="11"/>
      <c r="P137" s="11"/>
      <c r="Q137" s="11"/>
    </row>
    <row r="138" spans="1:17" ht="25.35">
      <c r="A138" s="36" t="s">
        <v>85</v>
      </c>
      <c r="B138" s="36" t="s">
        <v>497</v>
      </c>
      <c r="C138" s="36" t="s">
        <v>9</v>
      </c>
      <c r="D138" s="36" t="s">
        <v>222</v>
      </c>
      <c r="E138" s="37" t="s">
        <v>223</v>
      </c>
      <c r="F138" s="36" t="s">
        <v>15</v>
      </c>
      <c r="G138" s="38">
        <v>103</v>
      </c>
      <c r="H138" s="47"/>
      <c r="I138" s="40" t="s">
        <v>87</v>
      </c>
      <c r="J138" s="39">
        <f t="shared" si="4"/>
        <v>0</v>
      </c>
      <c r="K138" s="41">
        <f t="shared" si="5"/>
        <v>0</v>
      </c>
      <c r="L138" s="39">
        <v>9.74</v>
      </c>
      <c r="M138" s="74"/>
      <c r="N138" s="74"/>
      <c r="O138" s="11"/>
      <c r="P138" s="11"/>
      <c r="Q138" s="11"/>
    </row>
    <row r="139" spans="1:17" ht="38.049999999999997">
      <c r="A139" s="36" t="s">
        <v>85</v>
      </c>
      <c r="B139" s="36" t="s">
        <v>498</v>
      </c>
      <c r="C139" s="36" t="s">
        <v>9</v>
      </c>
      <c r="D139" s="36" t="s">
        <v>142</v>
      </c>
      <c r="E139" s="37" t="s">
        <v>143</v>
      </c>
      <c r="F139" s="36" t="s">
        <v>20</v>
      </c>
      <c r="G139" s="38">
        <v>3.4</v>
      </c>
      <c r="H139" s="47"/>
      <c r="I139" s="40" t="s">
        <v>87</v>
      </c>
      <c r="J139" s="39">
        <f t="shared" si="4"/>
        <v>0</v>
      </c>
      <c r="K139" s="41">
        <f t="shared" si="5"/>
        <v>0</v>
      </c>
      <c r="L139" s="39">
        <v>417.79</v>
      </c>
      <c r="M139" s="74"/>
      <c r="N139" s="74"/>
      <c r="O139" s="11"/>
      <c r="P139" s="11"/>
      <c r="Q139" s="11"/>
    </row>
    <row r="140" spans="1:17">
      <c r="A140" s="42" t="s">
        <v>150</v>
      </c>
      <c r="B140" s="42" t="s">
        <v>499</v>
      </c>
      <c r="C140" s="42"/>
      <c r="D140" s="43"/>
      <c r="E140" s="44" t="s">
        <v>500</v>
      </c>
      <c r="F140" s="42" t="s">
        <v>86</v>
      </c>
      <c r="G140" s="45"/>
      <c r="H140" s="45"/>
      <c r="I140" s="46"/>
      <c r="J140" s="46"/>
      <c r="K140" s="46">
        <f>SUM(K141:K145)</f>
        <v>0</v>
      </c>
      <c r="L140" s="46"/>
      <c r="M140" s="75"/>
      <c r="N140" s="75"/>
      <c r="O140" s="12"/>
      <c r="P140" s="12"/>
      <c r="Q140" s="12"/>
    </row>
    <row r="141" spans="1:17" ht="25.35">
      <c r="A141" s="36" t="s">
        <v>85</v>
      </c>
      <c r="B141" s="36" t="s">
        <v>501</v>
      </c>
      <c r="C141" s="36" t="s">
        <v>9</v>
      </c>
      <c r="D141" s="36" t="s">
        <v>224</v>
      </c>
      <c r="E141" s="37" t="s">
        <v>225</v>
      </c>
      <c r="F141" s="36" t="s">
        <v>12</v>
      </c>
      <c r="G141" s="38">
        <v>298.60000000000002</v>
      </c>
      <c r="H141" s="47"/>
      <c r="I141" s="40" t="s">
        <v>87</v>
      </c>
      <c r="J141" s="39">
        <f t="shared" si="4"/>
        <v>0</v>
      </c>
      <c r="K141" s="41">
        <f t="shared" si="5"/>
        <v>0</v>
      </c>
      <c r="L141" s="39">
        <v>43.08</v>
      </c>
      <c r="M141" s="74"/>
      <c r="N141" s="74"/>
      <c r="O141" s="11"/>
      <c r="P141" s="11"/>
      <c r="Q141" s="11"/>
    </row>
    <row r="142" spans="1:17" ht="38.049999999999997">
      <c r="A142" s="36" t="s">
        <v>85</v>
      </c>
      <c r="B142" s="36" t="s">
        <v>502</v>
      </c>
      <c r="C142" s="36" t="s">
        <v>113</v>
      </c>
      <c r="D142" s="36" t="s">
        <v>76</v>
      </c>
      <c r="E142" s="37" t="s">
        <v>226</v>
      </c>
      <c r="F142" s="36" t="s">
        <v>24</v>
      </c>
      <c r="G142" s="38">
        <v>118</v>
      </c>
      <c r="H142" s="47"/>
      <c r="I142" s="40" t="s">
        <v>87</v>
      </c>
      <c r="J142" s="39">
        <f t="shared" si="4"/>
        <v>0</v>
      </c>
      <c r="K142" s="41">
        <f t="shared" si="5"/>
        <v>0</v>
      </c>
      <c r="L142" s="39">
        <v>29.470000000000002</v>
      </c>
      <c r="M142" s="74"/>
      <c r="N142" s="74"/>
      <c r="O142" s="11"/>
      <c r="P142" s="11"/>
      <c r="Q142" s="11"/>
    </row>
    <row r="143" spans="1:17">
      <c r="A143" s="36" t="s">
        <v>85</v>
      </c>
      <c r="B143" s="36" t="s">
        <v>503</v>
      </c>
      <c r="C143" s="36" t="s">
        <v>9</v>
      </c>
      <c r="D143" s="36" t="s">
        <v>227</v>
      </c>
      <c r="E143" s="37" t="s">
        <v>228</v>
      </c>
      <c r="F143" s="36" t="s">
        <v>20</v>
      </c>
      <c r="G143" s="38">
        <v>44.8</v>
      </c>
      <c r="H143" s="47"/>
      <c r="I143" s="40" t="s">
        <v>87</v>
      </c>
      <c r="J143" s="39">
        <f t="shared" si="4"/>
        <v>0</v>
      </c>
      <c r="K143" s="41">
        <f t="shared" si="5"/>
        <v>0</v>
      </c>
      <c r="L143" s="39">
        <v>114.22</v>
      </c>
      <c r="M143" s="74"/>
      <c r="N143" s="74"/>
      <c r="O143" s="11"/>
      <c r="P143" s="11"/>
      <c r="Q143" s="11"/>
    </row>
    <row r="144" spans="1:17">
      <c r="A144" s="36" t="s">
        <v>85</v>
      </c>
      <c r="B144" s="36" t="s">
        <v>504</v>
      </c>
      <c r="C144" s="36" t="s">
        <v>9</v>
      </c>
      <c r="D144" s="36" t="s">
        <v>229</v>
      </c>
      <c r="E144" s="37" t="s">
        <v>230</v>
      </c>
      <c r="F144" s="36" t="s">
        <v>12</v>
      </c>
      <c r="G144" s="38">
        <v>298.60000000000002</v>
      </c>
      <c r="H144" s="47"/>
      <c r="I144" s="40" t="s">
        <v>87</v>
      </c>
      <c r="J144" s="39">
        <f t="shared" si="4"/>
        <v>0</v>
      </c>
      <c r="K144" s="41">
        <f t="shared" si="5"/>
        <v>0</v>
      </c>
      <c r="L144" s="39">
        <v>5.94</v>
      </c>
      <c r="M144" s="74"/>
      <c r="N144" s="74"/>
      <c r="O144" s="11"/>
      <c r="P144" s="11"/>
      <c r="Q144" s="11"/>
    </row>
    <row r="145" spans="1:17">
      <c r="A145" s="36" t="s">
        <v>85</v>
      </c>
      <c r="B145" s="36" t="s">
        <v>505</v>
      </c>
      <c r="C145" s="36" t="s">
        <v>9</v>
      </c>
      <c r="D145" s="36" t="s">
        <v>231</v>
      </c>
      <c r="E145" s="37" t="s">
        <v>232</v>
      </c>
      <c r="F145" s="36" t="s">
        <v>20</v>
      </c>
      <c r="G145" s="38">
        <v>89.6</v>
      </c>
      <c r="H145" s="47"/>
      <c r="I145" s="40" t="s">
        <v>87</v>
      </c>
      <c r="J145" s="39">
        <f t="shared" si="4"/>
        <v>0</v>
      </c>
      <c r="K145" s="41">
        <f t="shared" si="5"/>
        <v>0</v>
      </c>
      <c r="L145" s="39">
        <v>74.05</v>
      </c>
      <c r="M145" s="74"/>
      <c r="N145" s="74"/>
      <c r="O145" s="11"/>
      <c r="P145" s="11"/>
      <c r="Q145" s="11"/>
    </row>
    <row r="146" spans="1:17">
      <c r="A146" s="42" t="s">
        <v>150</v>
      </c>
      <c r="B146" s="42" t="s">
        <v>506</v>
      </c>
      <c r="C146" s="42"/>
      <c r="D146" s="43"/>
      <c r="E146" s="44" t="s">
        <v>507</v>
      </c>
      <c r="F146" s="42" t="s">
        <v>86</v>
      </c>
      <c r="G146" s="45"/>
      <c r="H146" s="78"/>
      <c r="I146" s="46"/>
      <c r="J146" s="46"/>
      <c r="K146" s="46">
        <f>SUM(K147)</f>
        <v>0</v>
      </c>
      <c r="L146" s="46"/>
      <c r="M146" s="75"/>
      <c r="N146" s="75"/>
      <c r="O146" s="12"/>
      <c r="P146" s="12"/>
      <c r="Q146" s="12"/>
    </row>
    <row r="147" spans="1:17" ht="76.05">
      <c r="A147" s="36" t="s">
        <v>85</v>
      </c>
      <c r="B147" s="36" t="s">
        <v>508</v>
      </c>
      <c r="C147" s="36" t="s">
        <v>13</v>
      </c>
      <c r="D147" s="36" t="s">
        <v>233</v>
      </c>
      <c r="E147" s="37" t="s">
        <v>234</v>
      </c>
      <c r="F147" s="36" t="s">
        <v>147</v>
      </c>
      <c r="G147" s="38">
        <v>1</v>
      </c>
      <c r="H147" s="47"/>
      <c r="I147" s="40" t="s">
        <v>94</v>
      </c>
      <c r="J147" s="39">
        <f t="shared" si="4"/>
        <v>0</v>
      </c>
      <c r="K147" s="41">
        <f t="shared" si="5"/>
        <v>0</v>
      </c>
      <c r="L147" s="39">
        <v>756000</v>
      </c>
      <c r="M147" s="74"/>
      <c r="N147" s="74"/>
      <c r="O147" s="11"/>
      <c r="P147" s="11"/>
      <c r="Q147" s="11"/>
    </row>
    <row r="148" spans="1:17" ht="25.35">
      <c r="A148" s="42" t="s">
        <v>119</v>
      </c>
      <c r="B148" s="42" t="s">
        <v>73</v>
      </c>
      <c r="C148" s="42"/>
      <c r="D148" s="43"/>
      <c r="E148" s="44" t="s">
        <v>509</v>
      </c>
      <c r="F148" s="42" t="s">
        <v>86</v>
      </c>
      <c r="G148" s="45"/>
      <c r="H148" s="78"/>
      <c r="I148" s="46"/>
      <c r="J148" s="46"/>
      <c r="K148" s="46">
        <f>K149+K166+K177+K212</f>
        <v>0</v>
      </c>
      <c r="L148" s="46"/>
      <c r="M148" s="75"/>
      <c r="N148" s="75"/>
      <c r="O148" s="12"/>
      <c r="P148" s="12"/>
      <c r="Q148" s="12"/>
    </row>
    <row r="149" spans="1:17">
      <c r="A149" s="42" t="s">
        <v>150</v>
      </c>
      <c r="B149" s="42" t="s">
        <v>510</v>
      </c>
      <c r="C149" s="42"/>
      <c r="D149" s="43"/>
      <c r="E149" s="44" t="s">
        <v>511</v>
      </c>
      <c r="F149" s="42" t="s">
        <v>86</v>
      </c>
      <c r="G149" s="45"/>
      <c r="H149" s="78"/>
      <c r="I149" s="46"/>
      <c r="J149" s="46"/>
      <c r="K149" s="46">
        <f>SUM(K150:K165)</f>
        <v>0</v>
      </c>
      <c r="L149" s="46"/>
      <c r="M149" s="75"/>
      <c r="N149" s="75"/>
      <c r="O149" s="12"/>
      <c r="P149" s="12"/>
      <c r="Q149" s="12"/>
    </row>
    <row r="150" spans="1:17" ht="25.35">
      <c r="A150" s="36" t="s">
        <v>85</v>
      </c>
      <c r="B150" s="36" t="s">
        <v>512</v>
      </c>
      <c r="C150" s="36" t="s">
        <v>13</v>
      </c>
      <c r="D150" s="36" t="s">
        <v>243</v>
      </c>
      <c r="E150" s="37" t="s">
        <v>244</v>
      </c>
      <c r="F150" s="36" t="s">
        <v>235</v>
      </c>
      <c r="G150" s="38">
        <v>1</v>
      </c>
      <c r="H150" s="47"/>
      <c r="I150" s="40" t="s">
        <v>87</v>
      </c>
      <c r="J150" s="39">
        <f t="shared" si="4"/>
        <v>0</v>
      </c>
      <c r="K150" s="41">
        <f t="shared" si="5"/>
        <v>0</v>
      </c>
      <c r="L150" s="39">
        <v>1500</v>
      </c>
      <c r="M150" s="74"/>
      <c r="N150" s="74"/>
      <c r="O150" s="11"/>
      <c r="P150" s="11"/>
      <c r="Q150" s="11"/>
    </row>
    <row r="151" spans="1:17" ht="50.7">
      <c r="A151" s="36" t="s">
        <v>85</v>
      </c>
      <c r="B151" s="36" t="s">
        <v>513</v>
      </c>
      <c r="C151" s="36" t="s">
        <v>9</v>
      </c>
      <c r="D151" s="36" t="s">
        <v>245</v>
      </c>
      <c r="E151" s="37" t="s">
        <v>246</v>
      </c>
      <c r="F151" s="36" t="s">
        <v>24</v>
      </c>
      <c r="G151" s="38">
        <v>54</v>
      </c>
      <c r="H151" s="47"/>
      <c r="I151" s="40" t="s">
        <v>87</v>
      </c>
      <c r="J151" s="39">
        <f t="shared" si="4"/>
        <v>0</v>
      </c>
      <c r="K151" s="41">
        <f t="shared" si="5"/>
        <v>0</v>
      </c>
      <c r="L151" s="39">
        <v>63.5</v>
      </c>
      <c r="M151" s="74"/>
      <c r="N151" s="74"/>
      <c r="O151" s="11"/>
      <c r="P151" s="11"/>
      <c r="Q151" s="11"/>
    </row>
    <row r="152" spans="1:17" ht="25.35">
      <c r="A152" s="36" t="s">
        <v>85</v>
      </c>
      <c r="B152" s="36" t="s">
        <v>514</v>
      </c>
      <c r="C152" s="36" t="s">
        <v>9</v>
      </c>
      <c r="D152" s="36" t="s">
        <v>236</v>
      </c>
      <c r="E152" s="37" t="s">
        <v>237</v>
      </c>
      <c r="F152" s="36" t="s">
        <v>20</v>
      </c>
      <c r="G152" s="38">
        <v>1.1000000000000001</v>
      </c>
      <c r="H152" s="47"/>
      <c r="I152" s="40" t="s">
        <v>87</v>
      </c>
      <c r="J152" s="39">
        <f t="shared" si="4"/>
        <v>0</v>
      </c>
      <c r="K152" s="41">
        <f t="shared" si="5"/>
        <v>0</v>
      </c>
      <c r="L152" s="39">
        <v>110.99</v>
      </c>
      <c r="M152" s="74"/>
      <c r="N152" s="74"/>
      <c r="O152" s="11"/>
      <c r="P152" s="11"/>
      <c r="Q152" s="11"/>
    </row>
    <row r="153" spans="1:17" ht="25.35">
      <c r="A153" s="36" t="s">
        <v>85</v>
      </c>
      <c r="B153" s="36" t="s">
        <v>515</v>
      </c>
      <c r="C153" s="36" t="s">
        <v>9</v>
      </c>
      <c r="D153" s="36" t="s">
        <v>247</v>
      </c>
      <c r="E153" s="37" t="s">
        <v>248</v>
      </c>
      <c r="F153" s="36" t="s">
        <v>17</v>
      </c>
      <c r="G153" s="38">
        <v>9</v>
      </c>
      <c r="H153" s="47"/>
      <c r="I153" s="40" t="s">
        <v>87</v>
      </c>
      <c r="J153" s="39">
        <f t="shared" si="4"/>
        <v>0</v>
      </c>
      <c r="K153" s="41">
        <f t="shared" si="5"/>
        <v>0</v>
      </c>
      <c r="L153" s="39">
        <v>16.78</v>
      </c>
      <c r="M153" s="74"/>
      <c r="N153" s="74"/>
      <c r="O153" s="11"/>
      <c r="P153" s="11"/>
      <c r="Q153" s="11"/>
    </row>
    <row r="154" spans="1:17" ht="38.049999999999997">
      <c r="A154" s="36" t="s">
        <v>85</v>
      </c>
      <c r="B154" s="36" t="s">
        <v>516</v>
      </c>
      <c r="C154" s="36" t="s">
        <v>9</v>
      </c>
      <c r="D154" s="36" t="s">
        <v>61</v>
      </c>
      <c r="E154" s="37" t="s">
        <v>216</v>
      </c>
      <c r="F154" s="36" t="s">
        <v>15</v>
      </c>
      <c r="G154" s="38">
        <v>101.8</v>
      </c>
      <c r="H154" s="47"/>
      <c r="I154" s="40" t="s">
        <v>87</v>
      </c>
      <c r="J154" s="39">
        <f t="shared" si="4"/>
        <v>0</v>
      </c>
      <c r="K154" s="41">
        <f t="shared" si="5"/>
        <v>0</v>
      </c>
      <c r="L154" s="39">
        <v>12.19</v>
      </c>
      <c r="M154" s="74"/>
      <c r="N154" s="74"/>
      <c r="O154" s="11"/>
      <c r="P154" s="11"/>
      <c r="Q154" s="11"/>
    </row>
    <row r="155" spans="1:17" ht="38.049999999999997">
      <c r="A155" s="36" t="s">
        <v>85</v>
      </c>
      <c r="B155" s="36" t="s">
        <v>517</v>
      </c>
      <c r="C155" s="36" t="s">
        <v>9</v>
      </c>
      <c r="D155" s="36" t="s">
        <v>62</v>
      </c>
      <c r="E155" s="37" t="s">
        <v>249</v>
      </c>
      <c r="F155" s="36" t="s">
        <v>15</v>
      </c>
      <c r="G155" s="38">
        <v>96.7</v>
      </c>
      <c r="H155" s="47"/>
      <c r="I155" s="40" t="s">
        <v>87</v>
      </c>
      <c r="J155" s="39">
        <f t="shared" si="4"/>
        <v>0</v>
      </c>
      <c r="K155" s="41">
        <f t="shared" si="5"/>
        <v>0</v>
      </c>
      <c r="L155" s="39">
        <v>10.4</v>
      </c>
      <c r="M155" s="74"/>
      <c r="N155" s="74"/>
      <c r="O155" s="11"/>
      <c r="P155" s="11"/>
      <c r="Q155" s="11"/>
    </row>
    <row r="156" spans="1:17" ht="38.049999999999997">
      <c r="A156" s="36" t="s">
        <v>85</v>
      </c>
      <c r="B156" s="36" t="s">
        <v>518</v>
      </c>
      <c r="C156" s="36" t="s">
        <v>9</v>
      </c>
      <c r="D156" s="36" t="s">
        <v>63</v>
      </c>
      <c r="E156" s="37" t="s">
        <v>217</v>
      </c>
      <c r="F156" s="36" t="s">
        <v>15</v>
      </c>
      <c r="G156" s="38">
        <v>113</v>
      </c>
      <c r="H156" s="47"/>
      <c r="I156" s="40" t="s">
        <v>87</v>
      </c>
      <c r="J156" s="39">
        <f t="shared" si="4"/>
        <v>0</v>
      </c>
      <c r="K156" s="41">
        <f t="shared" si="5"/>
        <v>0</v>
      </c>
      <c r="L156" s="39">
        <v>9.73</v>
      </c>
      <c r="M156" s="74"/>
      <c r="N156" s="74"/>
      <c r="O156" s="11"/>
      <c r="P156" s="11"/>
      <c r="Q156" s="11"/>
    </row>
    <row r="157" spans="1:17" ht="38.049999999999997">
      <c r="A157" s="36" t="s">
        <v>85</v>
      </c>
      <c r="B157" s="36" t="s">
        <v>519</v>
      </c>
      <c r="C157" s="36" t="s">
        <v>9</v>
      </c>
      <c r="D157" s="36" t="s">
        <v>64</v>
      </c>
      <c r="E157" s="37" t="s">
        <v>250</v>
      </c>
      <c r="F157" s="36" t="s">
        <v>15</v>
      </c>
      <c r="G157" s="38">
        <v>121.5</v>
      </c>
      <c r="H157" s="47"/>
      <c r="I157" s="40" t="s">
        <v>87</v>
      </c>
      <c r="J157" s="39">
        <f t="shared" si="4"/>
        <v>0</v>
      </c>
      <c r="K157" s="41">
        <f t="shared" si="5"/>
        <v>0</v>
      </c>
      <c r="L157" s="39">
        <v>7.84</v>
      </c>
      <c r="M157" s="74"/>
      <c r="N157" s="74"/>
      <c r="O157" s="11"/>
      <c r="P157" s="11"/>
      <c r="Q157" s="11"/>
    </row>
    <row r="158" spans="1:17" ht="38.049999999999997">
      <c r="A158" s="36" t="s">
        <v>85</v>
      </c>
      <c r="B158" s="36" t="s">
        <v>520</v>
      </c>
      <c r="C158" s="36" t="s">
        <v>9</v>
      </c>
      <c r="D158" s="36" t="s">
        <v>65</v>
      </c>
      <c r="E158" s="37" t="s">
        <v>251</v>
      </c>
      <c r="F158" s="36" t="s">
        <v>15</v>
      </c>
      <c r="G158" s="38">
        <v>79.7</v>
      </c>
      <c r="H158" s="47"/>
      <c r="I158" s="40" t="s">
        <v>87</v>
      </c>
      <c r="J158" s="39">
        <f t="shared" si="4"/>
        <v>0</v>
      </c>
      <c r="K158" s="41">
        <f t="shared" si="5"/>
        <v>0</v>
      </c>
      <c r="L158" s="39">
        <v>6.85</v>
      </c>
      <c r="M158" s="74"/>
      <c r="N158" s="74"/>
      <c r="O158" s="11"/>
      <c r="P158" s="11"/>
      <c r="Q158" s="11"/>
    </row>
    <row r="159" spans="1:17" ht="50.7">
      <c r="A159" s="36" t="s">
        <v>85</v>
      </c>
      <c r="B159" s="36" t="s">
        <v>521</v>
      </c>
      <c r="C159" s="36" t="s">
        <v>9</v>
      </c>
      <c r="D159" s="36" t="s">
        <v>252</v>
      </c>
      <c r="E159" s="37" t="s">
        <v>253</v>
      </c>
      <c r="F159" s="36" t="s">
        <v>12</v>
      </c>
      <c r="G159" s="38">
        <v>23.6</v>
      </c>
      <c r="H159" s="47"/>
      <c r="I159" s="40" t="s">
        <v>87</v>
      </c>
      <c r="J159" s="39">
        <f t="shared" si="4"/>
        <v>0</v>
      </c>
      <c r="K159" s="41">
        <f t="shared" si="5"/>
        <v>0</v>
      </c>
      <c r="L159" s="39">
        <v>99.1</v>
      </c>
      <c r="M159" s="74"/>
      <c r="N159" s="74"/>
      <c r="O159" s="11"/>
      <c r="P159" s="11"/>
      <c r="Q159" s="11"/>
    </row>
    <row r="160" spans="1:17" ht="38.049999999999997">
      <c r="A160" s="36" t="s">
        <v>85</v>
      </c>
      <c r="B160" s="36" t="s">
        <v>522</v>
      </c>
      <c r="C160" s="36" t="s">
        <v>9</v>
      </c>
      <c r="D160" s="36" t="s">
        <v>254</v>
      </c>
      <c r="E160" s="37" t="s">
        <v>255</v>
      </c>
      <c r="F160" s="36" t="s">
        <v>12</v>
      </c>
      <c r="G160" s="38">
        <v>42.4</v>
      </c>
      <c r="H160" s="47"/>
      <c r="I160" s="40" t="s">
        <v>87</v>
      </c>
      <c r="J160" s="39">
        <f t="shared" si="4"/>
        <v>0</v>
      </c>
      <c r="K160" s="41">
        <f t="shared" si="5"/>
        <v>0</v>
      </c>
      <c r="L160" s="39">
        <v>85.38</v>
      </c>
      <c r="M160" s="74"/>
      <c r="N160" s="74"/>
      <c r="O160" s="11"/>
      <c r="P160" s="11"/>
      <c r="Q160" s="11"/>
    </row>
    <row r="161" spans="1:17" ht="25.35">
      <c r="A161" s="36" t="s">
        <v>85</v>
      </c>
      <c r="B161" s="36" t="s">
        <v>523</v>
      </c>
      <c r="C161" s="36" t="s">
        <v>9</v>
      </c>
      <c r="D161" s="36" t="s">
        <v>256</v>
      </c>
      <c r="E161" s="37" t="s">
        <v>257</v>
      </c>
      <c r="F161" s="36" t="s">
        <v>12</v>
      </c>
      <c r="G161" s="38">
        <v>5.5</v>
      </c>
      <c r="H161" s="47"/>
      <c r="I161" s="40" t="s">
        <v>87</v>
      </c>
      <c r="J161" s="39">
        <f t="shared" si="4"/>
        <v>0</v>
      </c>
      <c r="K161" s="41">
        <f t="shared" si="5"/>
        <v>0</v>
      </c>
      <c r="L161" s="39">
        <v>272.47000000000003</v>
      </c>
      <c r="M161" s="74"/>
      <c r="N161" s="74"/>
      <c r="O161" s="11"/>
      <c r="P161" s="11"/>
      <c r="Q161" s="11"/>
    </row>
    <row r="162" spans="1:17" ht="38.049999999999997">
      <c r="A162" s="36" t="s">
        <v>85</v>
      </c>
      <c r="B162" s="36" t="s">
        <v>524</v>
      </c>
      <c r="C162" s="36" t="s">
        <v>9</v>
      </c>
      <c r="D162" s="36" t="s">
        <v>258</v>
      </c>
      <c r="E162" s="37" t="s">
        <v>259</v>
      </c>
      <c r="F162" s="36" t="s">
        <v>15</v>
      </c>
      <c r="G162" s="38">
        <v>21.6</v>
      </c>
      <c r="H162" s="47"/>
      <c r="I162" s="40" t="s">
        <v>87</v>
      </c>
      <c r="J162" s="39">
        <f t="shared" si="4"/>
        <v>0</v>
      </c>
      <c r="K162" s="41">
        <f t="shared" si="5"/>
        <v>0</v>
      </c>
      <c r="L162" s="39">
        <v>10.66</v>
      </c>
      <c r="M162" s="74"/>
      <c r="N162" s="74"/>
      <c r="O162" s="11"/>
      <c r="P162" s="11"/>
      <c r="Q162" s="11"/>
    </row>
    <row r="163" spans="1:17" ht="38.049999999999997">
      <c r="A163" s="36" t="s">
        <v>85</v>
      </c>
      <c r="B163" s="36" t="s">
        <v>525</v>
      </c>
      <c r="C163" s="36" t="s">
        <v>23</v>
      </c>
      <c r="D163" s="36" t="s">
        <v>238</v>
      </c>
      <c r="E163" s="37" t="s">
        <v>239</v>
      </c>
      <c r="F163" s="36" t="s">
        <v>240</v>
      </c>
      <c r="G163" s="38">
        <v>9.6999999999999993</v>
      </c>
      <c r="H163" s="47"/>
      <c r="I163" s="40" t="s">
        <v>87</v>
      </c>
      <c r="J163" s="39">
        <f t="shared" si="4"/>
        <v>0</v>
      </c>
      <c r="K163" s="41">
        <f t="shared" si="5"/>
        <v>0</v>
      </c>
      <c r="L163" s="39">
        <v>351.12</v>
      </c>
      <c r="M163" s="74"/>
      <c r="N163" s="74"/>
      <c r="O163" s="11"/>
      <c r="P163" s="11"/>
      <c r="Q163" s="11"/>
    </row>
    <row r="164" spans="1:17">
      <c r="A164" s="36" t="s">
        <v>85</v>
      </c>
      <c r="B164" s="36" t="s">
        <v>526</v>
      </c>
      <c r="C164" s="36" t="s">
        <v>23</v>
      </c>
      <c r="D164" s="36" t="s">
        <v>241</v>
      </c>
      <c r="E164" s="37" t="s">
        <v>242</v>
      </c>
      <c r="F164" s="36" t="s">
        <v>240</v>
      </c>
      <c r="G164" s="38">
        <v>9.6999999999999993</v>
      </c>
      <c r="H164" s="47"/>
      <c r="I164" s="40" t="s">
        <v>87</v>
      </c>
      <c r="J164" s="39">
        <f t="shared" si="4"/>
        <v>0</v>
      </c>
      <c r="K164" s="41">
        <f t="shared" si="5"/>
        <v>0</v>
      </c>
      <c r="L164" s="39">
        <v>29.47</v>
      </c>
      <c r="M164" s="74"/>
      <c r="N164" s="74"/>
      <c r="O164" s="11"/>
      <c r="P164" s="11"/>
      <c r="Q164" s="11"/>
    </row>
    <row r="165" spans="1:17" ht="25.35">
      <c r="A165" s="36" t="s">
        <v>85</v>
      </c>
      <c r="B165" s="36" t="s">
        <v>527</v>
      </c>
      <c r="C165" s="36" t="s">
        <v>9</v>
      </c>
      <c r="D165" s="36" t="s">
        <v>21</v>
      </c>
      <c r="E165" s="37" t="s">
        <v>22</v>
      </c>
      <c r="F165" s="36" t="s">
        <v>20</v>
      </c>
      <c r="G165" s="38">
        <v>9.6999999999999993</v>
      </c>
      <c r="H165" s="47"/>
      <c r="I165" s="40" t="s">
        <v>87</v>
      </c>
      <c r="J165" s="39">
        <f t="shared" si="4"/>
        <v>0</v>
      </c>
      <c r="K165" s="41">
        <f t="shared" si="5"/>
        <v>0</v>
      </c>
      <c r="L165" s="39">
        <v>26.13</v>
      </c>
      <c r="M165" s="74"/>
      <c r="N165" s="74"/>
      <c r="O165" s="11"/>
      <c r="P165" s="11"/>
      <c r="Q165" s="11"/>
    </row>
    <row r="166" spans="1:17">
      <c r="A166" s="42" t="s">
        <v>150</v>
      </c>
      <c r="B166" s="42" t="s">
        <v>528</v>
      </c>
      <c r="C166" s="42"/>
      <c r="D166" s="43"/>
      <c r="E166" s="44" t="s">
        <v>529</v>
      </c>
      <c r="F166" s="42" t="s">
        <v>86</v>
      </c>
      <c r="G166" s="45"/>
      <c r="H166" s="78"/>
      <c r="I166" s="46"/>
      <c r="J166" s="46"/>
      <c r="K166" s="46">
        <f>SUM(K167:K176)</f>
        <v>0</v>
      </c>
      <c r="L166" s="46"/>
      <c r="M166" s="75"/>
      <c r="N166" s="75"/>
      <c r="O166" s="12"/>
      <c r="P166" s="12"/>
      <c r="Q166" s="12"/>
    </row>
    <row r="167" spans="1:17" ht="50.7">
      <c r="A167" s="36" t="s">
        <v>85</v>
      </c>
      <c r="B167" s="36" t="s">
        <v>530</v>
      </c>
      <c r="C167" s="36" t="s">
        <v>9</v>
      </c>
      <c r="D167" s="36" t="s">
        <v>260</v>
      </c>
      <c r="E167" s="37" t="s">
        <v>261</v>
      </c>
      <c r="F167" s="36" t="s">
        <v>12</v>
      </c>
      <c r="G167" s="38">
        <v>79.599999999999994</v>
      </c>
      <c r="H167" s="47"/>
      <c r="I167" s="40" t="s">
        <v>87</v>
      </c>
      <c r="J167" s="39">
        <f t="shared" si="4"/>
        <v>0</v>
      </c>
      <c r="K167" s="41">
        <f t="shared" si="5"/>
        <v>0</v>
      </c>
      <c r="L167" s="39">
        <v>71.599999999999994</v>
      </c>
      <c r="M167" s="74"/>
      <c r="N167" s="74"/>
      <c r="O167" s="11"/>
      <c r="P167" s="11"/>
      <c r="Q167" s="11"/>
    </row>
    <row r="168" spans="1:17" ht="25.35">
      <c r="A168" s="36" t="s">
        <v>85</v>
      </c>
      <c r="B168" s="36" t="s">
        <v>531</v>
      </c>
      <c r="C168" s="36" t="s">
        <v>9</v>
      </c>
      <c r="D168" s="36" t="s">
        <v>262</v>
      </c>
      <c r="E168" s="37" t="s">
        <v>263</v>
      </c>
      <c r="F168" s="36" t="s">
        <v>24</v>
      </c>
      <c r="G168" s="38">
        <v>19.899999999999999</v>
      </c>
      <c r="H168" s="47"/>
      <c r="I168" s="40" t="s">
        <v>87</v>
      </c>
      <c r="J168" s="39">
        <f t="shared" si="4"/>
        <v>0</v>
      </c>
      <c r="K168" s="41">
        <f t="shared" si="5"/>
        <v>0</v>
      </c>
      <c r="L168" s="39">
        <v>17.649999999999999</v>
      </c>
      <c r="M168" s="74"/>
      <c r="N168" s="74"/>
      <c r="O168" s="11"/>
      <c r="P168" s="11"/>
      <c r="Q168" s="11"/>
    </row>
    <row r="169" spans="1:17" ht="25.35">
      <c r="A169" s="36" t="s">
        <v>85</v>
      </c>
      <c r="B169" s="36" t="s">
        <v>532</v>
      </c>
      <c r="C169" s="36" t="s">
        <v>9</v>
      </c>
      <c r="D169" s="36" t="s">
        <v>264</v>
      </c>
      <c r="E169" s="37" t="s">
        <v>265</v>
      </c>
      <c r="F169" s="36" t="s">
        <v>12</v>
      </c>
      <c r="G169" s="38">
        <v>4</v>
      </c>
      <c r="H169" s="47"/>
      <c r="I169" s="40" t="s">
        <v>87</v>
      </c>
      <c r="J169" s="39">
        <f t="shared" si="4"/>
        <v>0</v>
      </c>
      <c r="K169" s="41">
        <f t="shared" si="5"/>
        <v>0</v>
      </c>
      <c r="L169" s="39">
        <v>91.65</v>
      </c>
      <c r="M169" s="74"/>
      <c r="N169" s="74"/>
      <c r="O169" s="11"/>
      <c r="P169" s="11"/>
      <c r="Q169" s="11"/>
    </row>
    <row r="170" spans="1:17" ht="38.049999999999997">
      <c r="A170" s="36" t="s">
        <v>85</v>
      </c>
      <c r="B170" s="36" t="s">
        <v>533</v>
      </c>
      <c r="C170" s="36" t="s">
        <v>9</v>
      </c>
      <c r="D170" s="36" t="s">
        <v>266</v>
      </c>
      <c r="E170" s="37" t="s">
        <v>267</v>
      </c>
      <c r="F170" s="36" t="s">
        <v>12</v>
      </c>
      <c r="G170" s="38">
        <v>159.19999999999999</v>
      </c>
      <c r="H170" s="47"/>
      <c r="I170" s="40" t="s">
        <v>87</v>
      </c>
      <c r="J170" s="39">
        <f t="shared" si="4"/>
        <v>0</v>
      </c>
      <c r="K170" s="41">
        <f t="shared" si="5"/>
        <v>0</v>
      </c>
      <c r="L170" s="39">
        <v>6.43</v>
      </c>
      <c r="M170" s="74"/>
      <c r="N170" s="74"/>
      <c r="O170" s="11"/>
      <c r="P170" s="11"/>
      <c r="Q170" s="11"/>
    </row>
    <row r="171" spans="1:17" ht="50.7">
      <c r="A171" s="36" t="s">
        <v>85</v>
      </c>
      <c r="B171" s="36" t="s">
        <v>534</v>
      </c>
      <c r="C171" s="36" t="s">
        <v>9</v>
      </c>
      <c r="D171" s="36" t="s">
        <v>268</v>
      </c>
      <c r="E171" s="37" t="s">
        <v>269</v>
      </c>
      <c r="F171" s="36" t="s">
        <v>12</v>
      </c>
      <c r="G171" s="38">
        <v>159.19999999999999</v>
      </c>
      <c r="H171" s="47"/>
      <c r="I171" s="40" t="s">
        <v>87</v>
      </c>
      <c r="J171" s="39">
        <f t="shared" si="4"/>
        <v>0</v>
      </c>
      <c r="K171" s="41">
        <f t="shared" si="5"/>
        <v>0</v>
      </c>
      <c r="L171" s="39">
        <v>26.25</v>
      </c>
      <c r="M171" s="74"/>
      <c r="N171" s="74"/>
      <c r="O171" s="11"/>
      <c r="P171" s="11"/>
      <c r="Q171" s="11"/>
    </row>
    <row r="172" spans="1:17" ht="25.35">
      <c r="A172" s="36" t="s">
        <v>85</v>
      </c>
      <c r="B172" s="36" t="s">
        <v>535</v>
      </c>
      <c r="C172" s="36" t="s">
        <v>9</v>
      </c>
      <c r="D172" s="36" t="s">
        <v>270</v>
      </c>
      <c r="E172" s="37" t="s">
        <v>271</v>
      </c>
      <c r="F172" s="36" t="s">
        <v>12</v>
      </c>
      <c r="G172" s="38">
        <v>159.19999999999999</v>
      </c>
      <c r="H172" s="47"/>
      <c r="I172" s="40" t="s">
        <v>87</v>
      </c>
      <c r="J172" s="39">
        <f t="shared" si="4"/>
        <v>0</v>
      </c>
      <c r="K172" s="41">
        <f t="shared" si="5"/>
        <v>0</v>
      </c>
      <c r="L172" s="39">
        <v>21.54</v>
      </c>
      <c r="M172" s="74"/>
      <c r="N172" s="74"/>
      <c r="O172" s="11"/>
      <c r="P172" s="11"/>
      <c r="Q172" s="11"/>
    </row>
    <row r="173" spans="1:17" ht="25.35">
      <c r="A173" s="36" t="s">
        <v>85</v>
      </c>
      <c r="B173" s="36" t="s">
        <v>536</v>
      </c>
      <c r="C173" s="36" t="s">
        <v>9</v>
      </c>
      <c r="D173" s="36" t="s">
        <v>69</v>
      </c>
      <c r="E173" s="37" t="s">
        <v>70</v>
      </c>
      <c r="F173" s="36" t="s">
        <v>12</v>
      </c>
      <c r="G173" s="38">
        <v>159.19999999999999</v>
      </c>
      <c r="H173" s="47"/>
      <c r="I173" s="40" t="s">
        <v>87</v>
      </c>
      <c r="J173" s="39">
        <f t="shared" si="4"/>
        <v>0</v>
      </c>
      <c r="K173" s="41">
        <f t="shared" si="5"/>
        <v>0</v>
      </c>
      <c r="L173" s="39">
        <v>10.85</v>
      </c>
      <c r="M173" s="74"/>
      <c r="N173" s="74"/>
      <c r="O173" s="11"/>
      <c r="P173" s="11"/>
      <c r="Q173" s="11"/>
    </row>
    <row r="174" spans="1:17" ht="25.35">
      <c r="A174" s="36" t="s">
        <v>85</v>
      </c>
      <c r="B174" s="36" t="s">
        <v>537</v>
      </c>
      <c r="C174" s="36" t="s">
        <v>9</v>
      </c>
      <c r="D174" s="36" t="s">
        <v>68</v>
      </c>
      <c r="E174" s="37" t="s">
        <v>272</v>
      </c>
      <c r="F174" s="36" t="s">
        <v>12</v>
      </c>
      <c r="G174" s="38">
        <v>26.9</v>
      </c>
      <c r="H174" s="47"/>
      <c r="I174" s="40" t="s">
        <v>87</v>
      </c>
      <c r="J174" s="39">
        <f t="shared" si="4"/>
        <v>0</v>
      </c>
      <c r="K174" s="41">
        <f t="shared" si="5"/>
        <v>0</v>
      </c>
      <c r="L174" s="39">
        <v>64.349999999999994</v>
      </c>
      <c r="M174" s="74"/>
      <c r="N174" s="74"/>
      <c r="O174" s="11"/>
      <c r="P174" s="11"/>
      <c r="Q174" s="11"/>
    </row>
    <row r="175" spans="1:17" ht="38.049999999999997">
      <c r="A175" s="36" t="s">
        <v>85</v>
      </c>
      <c r="B175" s="36" t="s">
        <v>538</v>
      </c>
      <c r="C175" s="36" t="s">
        <v>9</v>
      </c>
      <c r="D175" s="36" t="s">
        <v>273</v>
      </c>
      <c r="E175" s="37" t="s">
        <v>274</v>
      </c>
      <c r="F175" s="36" t="s">
        <v>12</v>
      </c>
      <c r="G175" s="38">
        <v>26.9</v>
      </c>
      <c r="H175" s="47"/>
      <c r="I175" s="40" t="s">
        <v>87</v>
      </c>
      <c r="J175" s="39">
        <f t="shared" si="4"/>
        <v>0</v>
      </c>
      <c r="K175" s="41">
        <f t="shared" si="5"/>
        <v>0</v>
      </c>
      <c r="L175" s="39">
        <v>36.049999999999997</v>
      </c>
      <c r="M175" s="74"/>
      <c r="N175" s="74"/>
      <c r="O175" s="11"/>
      <c r="P175" s="11"/>
      <c r="Q175" s="11"/>
    </row>
    <row r="176" spans="1:17" ht="25.35">
      <c r="A176" s="36" t="s">
        <v>85</v>
      </c>
      <c r="B176" s="36" t="s">
        <v>539</v>
      </c>
      <c r="C176" s="36" t="s">
        <v>9</v>
      </c>
      <c r="D176" s="36" t="s">
        <v>66</v>
      </c>
      <c r="E176" s="37" t="s">
        <v>67</v>
      </c>
      <c r="F176" s="36" t="s">
        <v>12</v>
      </c>
      <c r="G176" s="38">
        <v>5.7</v>
      </c>
      <c r="H176" s="47"/>
      <c r="I176" s="40" t="s">
        <v>87</v>
      </c>
      <c r="J176" s="39">
        <f t="shared" si="4"/>
        <v>0</v>
      </c>
      <c r="K176" s="41">
        <f t="shared" si="5"/>
        <v>0</v>
      </c>
      <c r="L176" s="39">
        <v>411.56</v>
      </c>
      <c r="M176" s="74"/>
      <c r="N176" s="74"/>
      <c r="O176" s="11"/>
      <c r="P176" s="11"/>
      <c r="Q176" s="11"/>
    </row>
    <row r="177" spans="1:17" ht="25.35">
      <c r="A177" s="42" t="s">
        <v>150</v>
      </c>
      <c r="B177" s="42" t="s">
        <v>540</v>
      </c>
      <c r="C177" s="42"/>
      <c r="D177" s="43"/>
      <c r="E177" s="44" t="s">
        <v>541</v>
      </c>
      <c r="F177" s="42" t="s">
        <v>86</v>
      </c>
      <c r="G177" s="45"/>
      <c r="H177" s="78"/>
      <c r="I177" s="46"/>
      <c r="J177" s="46"/>
      <c r="K177" s="46">
        <f>SUM(K178:K211)</f>
        <v>0</v>
      </c>
      <c r="L177" s="46"/>
      <c r="M177" s="75"/>
      <c r="N177" s="75"/>
      <c r="O177" s="12"/>
      <c r="P177" s="12"/>
      <c r="Q177" s="12"/>
    </row>
    <row r="178" spans="1:17">
      <c r="A178" s="36" t="s">
        <v>85</v>
      </c>
      <c r="B178" s="36" t="s">
        <v>542</v>
      </c>
      <c r="C178" s="36" t="s">
        <v>13</v>
      </c>
      <c r="D178" s="36" t="s">
        <v>275</v>
      </c>
      <c r="E178" s="37" t="s">
        <v>276</v>
      </c>
      <c r="F178" s="36" t="s">
        <v>147</v>
      </c>
      <c r="G178" s="38">
        <v>1</v>
      </c>
      <c r="H178" s="47"/>
      <c r="I178" s="40" t="s">
        <v>94</v>
      </c>
      <c r="J178" s="39">
        <f t="shared" si="4"/>
        <v>0</v>
      </c>
      <c r="K178" s="41">
        <f t="shared" si="5"/>
        <v>0</v>
      </c>
      <c r="L178" s="39">
        <v>1400</v>
      </c>
      <c r="M178" s="74"/>
      <c r="N178" s="74"/>
      <c r="O178" s="11"/>
      <c r="P178" s="11"/>
      <c r="Q178" s="11"/>
    </row>
    <row r="179" spans="1:17">
      <c r="A179" s="36" t="s">
        <v>85</v>
      </c>
      <c r="B179" s="36" t="s">
        <v>543</v>
      </c>
      <c r="C179" s="36" t="s">
        <v>13</v>
      </c>
      <c r="D179" s="36" t="s">
        <v>277</v>
      </c>
      <c r="E179" s="37" t="s">
        <v>278</v>
      </c>
      <c r="F179" s="36" t="s">
        <v>147</v>
      </c>
      <c r="G179" s="38">
        <v>4</v>
      </c>
      <c r="H179" s="47"/>
      <c r="I179" s="40" t="s">
        <v>94</v>
      </c>
      <c r="J179" s="39">
        <f t="shared" si="4"/>
        <v>0</v>
      </c>
      <c r="K179" s="41">
        <f t="shared" si="5"/>
        <v>0</v>
      </c>
      <c r="L179" s="39">
        <v>1800</v>
      </c>
      <c r="M179" s="74"/>
      <c r="N179" s="74"/>
      <c r="O179" s="11"/>
      <c r="P179" s="11"/>
      <c r="Q179" s="11"/>
    </row>
    <row r="180" spans="1:17">
      <c r="A180" s="36" t="s">
        <v>85</v>
      </c>
      <c r="B180" s="36" t="s">
        <v>544</v>
      </c>
      <c r="C180" s="36" t="s">
        <v>13</v>
      </c>
      <c r="D180" s="36" t="s">
        <v>279</v>
      </c>
      <c r="E180" s="37" t="s">
        <v>280</v>
      </c>
      <c r="F180" s="36" t="s">
        <v>147</v>
      </c>
      <c r="G180" s="38">
        <v>1</v>
      </c>
      <c r="H180" s="47"/>
      <c r="I180" s="40" t="s">
        <v>94</v>
      </c>
      <c r="J180" s="39">
        <f t="shared" si="4"/>
        <v>0</v>
      </c>
      <c r="K180" s="41">
        <f t="shared" si="5"/>
        <v>0</v>
      </c>
      <c r="L180" s="39">
        <v>4500</v>
      </c>
      <c r="M180" s="74"/>
      <c r="N180" s="74"/>
      <c r="O180" s="11"/>
      <c r="P180" s="11"/>
      <c r="Q180" s="11"/>
    </row>
    <row r="181" spans="1:17">
      <c r="A181" s="36" t="s">
        <v>85</v>
      </c>
      <c r="B181" s="36" t="s">
        <v>545</v>
      </c>
      <c r="C181" s="36" t="s">
        <v>13</v>
      </c>
      <c r="D181" s="36" t="s">
        <v>281</v>
      </c>
      <c r="E181" s="37" t="s">
        <v>282</v>
      </c>
      <c r="F181" s="36" t="s">
        <v>147</v>
      </c>
      <c r="G181" s="38">
        <v>3</v>
      </c>
      <c r="H181" s="47"/>
      <c r="I181" s="40" t="s">
        <v>94</v>
      </c>
      <c r="J181" s="39">
        <f t="shared" ref="J181:J244" si="6">IF(I181=$U$1,ROUND(H181*(1+$V$1),2),IF(I181=$U$2,ROUND(H181*(1+$V$2),2),"ERRO"))</f>
        <v>0</v>
      </c>
      <c r="K181" s="41">
        <f t="shared" ref="K181:K244" si="7">ROUND(J181*G181,2)</f>
        <v>0</v>
      </c>
      <c r="L181" s="39">
        <v>718.8</v>
      </c>
      <c r="M181" s="74"/>
      <c r="N181" s="74"/>
      <c r="O181" s="11"/>
      <c r="P181" s="11"/>
      <c r="Q181" s="11"/>
    </row>
    <row r="182" spans="1:17">
      <c r="A182" s="36" t="s">
        <v>85</v>
      </c>
      <c r="B182" s="36" t="s">
        <v>546</v>
      </c>
      <c r="C182" s="36" t="s">
        <v>13</v>
      </c>
      <c r="D182" s="36" t="s">
        <v>285</v>
      </c>
      <c r="E182" s="37" t="s">
        <v>286</v>
      </c>
      <c r="F182" s="36" t="s">
        <v>147</v>
      </c>
      <c r="G182" s="38">
        <v>2</v>
      </c>
      <c r="H182" s="47"/>
      <c r="I182" s="40" t="s">
        <v>94</v>
      </c>
      <c r="J182" s="39">
        <f t="shared" si="6"/>
        <v>0</v>
      </c>
      <c r="K182" s="41">
        <f t="shared" si="7"/>
        <v>0</v>
      </c>
      <c r="L182" s="39">
        <v>1430</v>
      </c>
      <c r="M182" s="74"/>
      <c r="N182" s="74"/>
      <c r="O182" s="11"/>
      <c r="P182" s="11"/>
      <c r="Q182" s="11"/>
    </row>
    <row r="183" spans="1:17">
      <c r="A183" s="36" t="s">
        <v>85</v>
      </c>
      <c r="B183" s="36" t="s">
        <v>547</v>
      </c>
      <c r="C183" s="36" t="s">
        <v>13</v>
      </c>
      <c r="D183" s="36" t="s">
        <v>283</v>
      </c>
      <c r="E183" s="37" t="s">
        <v>284</v>
      </c>
      <c r="F183" s="36" t="s">
        <v>147</v>
      </c>
      <c r="G183" s="38">
        <v>2</v>
      </c>
      <c r="H183" s="47"/>
      <c r="I183" s="40" t="s">
        <v>94</v>
      </c>
      <c r="J183" s="39">
        <f t="shared" si="6"/>
        <v>0</v>
      </c>
      <c r="K183" s="41">
        <f t="shared" si="7"/>
        <v>0</v>
      </c>
      <c r="L183" s="39">
        <v>1407.15</v>
      </c>
      <c r="M183" s="74"/>
      <c r="N183" s="74"/>
      <c r="O183" s="11"/>
      <c r="P183" s="11"/>
      <c r="Q183" s="11"/>
    </row>
    <row r="184" spans="1:17">
      <c r="A184" s="36" t="s">
        <v>85</v>
      </c>
      <c r="B184" s="36" t="s">
        <v>548</v>
      </c>
      <c r="C184" s="36" t="s">
        <v>13</v>
      </c>
      <c r="D184" s="36" t="s">
        <v>192</v>
      </c>
      <c r="E184" s="37" t="s">
        <v>193</v>
      </c>
      <c r="F184" s="36" t="s">
        <v>147</v>
      </c>
      <c r="G184" s="38">
        <v>2</v>
      </c>
      <c r="H184" s="47"/>
      <c r="I184" s="40" t="s">
        <v>94</v>
      </c>
      <c r="J184" s="39">
        <f t="shared" si="6"/>
        <v>0</v>
      </c>
      <c r="K184" s="41">
        <f t="shared" si="7"/>
        <v>0</v>
      </c>
      <c r="L184" s="39">
        <v>737</v>
      </c>
      <c r="M184" s="74"/>
      <c r="N184" s="74"/>
      <c r="O184" s="11"/>
      <c r="P184" s="11"/>
      <c r="Q184" s="11"/>
    </row>
    <row r="185" spans="1:17">
      <c r="A185" s="36" t="s">
        <v>85</v>
      </c>
      <c r="B185" s="36" t="s">
        <v>549</v>
      </c>
      <c r="C185" s="36" t="s">
        <v>13</v>
      </c>
      <c r="D185" s="36" t="s">
        <v>287</v>
      </c>
      <c r="E185" s="37" t="s">
        <v>288</v>
      </c>
      <c r="F185" s="36" t="s">
        <v>147</v>
      </c>
      <c r="G185" s="38">
        <v>1</v>
      </c>
      <c r="H185" s="47"/>
      <c r="I185" s="40" t="s">
        <v>94</v>
      </c>
      <c r="J185" s="39">
        <f t="shared" si="6"/>
        <v>0</v>
      </c>
      <c r="K185" s="41">
        <f t="shared" si="7"/>
        <v>0</v>
      </c>
      <c r="L185" s="39">
        <v>1774.5</v>
      </c>
      <c r="M185" s="74"/>
      <c r="N185" s="74"/>
      <c r="O185" s="11"/>
      <c r="P185" s="11"/>
      <c r="Q185" s="11"/>
    </row>
    <row r="186" spans="1:17">
      <c r="A186" s="36" t="s">
        <v>85</v>
      </c>
      <c r="B186" s="36" t="s">
        <v>550</v>
      </c>
      <c r="C186" s="36" t="s">
        <v>13</v>
      </c>
      <c r="D186" s="36" t="s">
        <v>291</v>
      </c>
      <c r="E186" s="37" t="s">
        <v>292</v>
      </c>
      <c r="F186" s="36" t="s">
        <v>147</v>
      </c>
      <c r="G186" s="38">
        <v>1</v>
      </c>
      <c r="H186" s="47"/>
      <c r="I186" s="40" t="s">
        <v>94</v>
      </c>
      <c r="J186" s="39">
        <f t="shared" si="6"/>
        <v>0</v>
      </c>
      <c r="K186" s="41">
        <f t="shared" si="7"/>
        <v>0</v>
      </c>
      <c r="L186" s="39">
        <v>3871.94</v>
      </c>
      <c r="M186" s="74"/>
      <c r="N186" s="74"/>
      <c r="O186" s="11"/>
      <c r="P186" s="11"/>
      <c r="Q186" s="11"/>
    </row>
    <row r="187" spans="1:17">
      <c r="A187" s="36" t="s">
        <v>85</v>
      </c>
      <c r="B187" s="36" t="s">
        <v>551</v>
      </c>
      <c r="C187" s="36" t="s">
        <v>13</v>
      </c>
      <c r="D187" s="36" t="s">
        <v>293</v>
      </c>
      <c r="E187" s="37" t="s">
        <v>294</v>
      </c>
      <c r="F187" s="36" t="s">
        <v>147</v>
      </c>
      <c r="G187" s="38">
        <v>1</v>
      </c>
      <c r="H187" s="47"/>
      <c r="I187" s="40" t="s">
        <v>94</v>
      </c>
      <c r="J187" s="39">
        <f t="shared" si="6"/>
        <v>0</v>
      </c>
      <c r="K187" s="41">
        <f t="shared" si="7"/>
        <v>0</v>
      </c>
      <c r="L187" s="39">
        <v>4010.96</v>
      </c>
      <c r="M187" s="74"/>
      <c r="N187" s="74"/>
      <c r="O187" s="11"/>
      <c r="P187" s="11"/>
      <c r="Q187" s="11"/>
    </row>
    <row r="188" spans="1:17">
      <c r="A188" s="36" t="s">
        <v>85</v>
      </c>
      <c r="B188" s="36" t="s">
        <v>552</v>
      </c>
      <c r="C188" s="36" t="s">
        <v>13</v>
      </c>
      <c r="D188" s="36" t="s">
        <v>297</v>
      </c>
      <c r="E188" s="37" t="s">
        <v>298</v>
      </c>
      <c r="F188" s="36" t="s">
        <v>147</v>
      </c>
      <c r="G188" s="38">
        <v>1</v>
      </c>
      <c r="H188" s="47"/>
      <c r="I188" s="40" t="s">
        <v>94</v>
      </c>
      <c r="J188" s="39">
        <f t="shared" si="6"/>
        <v>0</v>
      </c>
      <c r="K188" s="41">
        <f t="shared" si="7"/>
        <v>0</v>
      </c>
      <c r="L188" s="39">
        <v>3430.46</v>
      </c>
      <c r="M188" s="74"/>
      <c r="N188" s="74"/>
      <c r="O188" s="11"/>
      <c r="P188" s="11"/>
      <c r="Q188" s="11"/>
    </row>
    <row r="189" spans="1:17">
      <c r="A189" s="36" t="s">
        <v>85</v>
      </c>
      <c r="B189" s="36" t="s">
        <v>553</v>
      </c>
      <c r="C189" s="36" t="s">
        <v>13</v>
      </c>
      <c r="D189" s="36" t="s">
        <v>309</v>
      </c>
      <c r="E189" s="37" t="s">
        <v>310</v>
      </c>
      <c r="F189" s="36" t="s">
        <v>147</v>
      </c>
      <c r="G189" s="38">
        <v>2</v>
      </c>
      <c r="H189" s="47"/>
      <c r="I189" s="40" t="s">
        <v>94</v>
      </c>
      <c r="J189" s="39">
        <f t="shared" si="6"/>
        <v>0</v>
      </c>
      <c r="K189" s="41">
        <f t="shared" si="7"/>
        <v>0</v>
      </c>
      <c r="L189" s="39">
        <v>6070.2</v>
      </c>
      <c r="M189" s="74"/>
      <c r="N189" s="74"/>
      <c r="O189" s="11"/>
      <c r="P189" s="11"/>
      <c r="Q189" s="11"/>
    </row>
    <row r="190" spans="1:17">
      <c r="A190" s="36" t="s">
        <v>85</v>
      </c>
      <c r="B190" s="36" t="s">
        <v>554</v>
      </c>
      <c r="C190" s="36" t="s">
        <v>13</v>
      </c>
      <c r="D190" s="36" t="s">
        <v>299</v>
      </c>
      <c r="E190" s="37" t="s">
        <v>300</v>
      </c>
      <c r="F190" s="36" t="s">
        <v>147</v>
      </c>
      <c r="G190" s="38">
        <v>1</v>
      </c>
      <c r="H190" s="47"/>
      <c r="I190" s="40" t="s">
        <v>94</v>
      </c>
      <c r="J190" s="39">
        <f t="shared" si="6"/>
        <v>0</v>
      </c>
      <c r="K190" s="41">
        <f t="shared" si="7"/>
        <v>0</v>
      </c>
      <c r="L190" s="39">
        <v>3043.46</v>
      </c>
      <c r="M190" s="74"/>
      <c r="N190" s="74"/>
      <c r="O190" s="11"/>
      <c r="P190" s="11"/>
      <c r="Q190" s="11"/>
    </row>
    <row r="191" spans="1:17">
      <c r="A191" s="36" t="s">
        <v>85</v>
      </c>
      <c r="B191" s="36" t="s">
        <v>555</v>
      </c>
      <c r="C191" s="36" t="s">
        <v>13</v>
      </c>
      <c r="D191" s="36" t="s">
        <v>303</v>
      </c>
      <c r="E191" s="37" t="s">
        <v>304</v>
      </c>
      <c r="F191" s="36" t="s">
        <v>147</v>
      </c>
      <c r="G191" s="38">
        <v>1</v>
      </c>
      <c r="H191" s="47"/>
      <c r="I191" s="40" t="s">
        <v>94</v>
      </c>
      <c r="J191" s="39">
        <f t="shared" si="6"/>
        <v>0</v>
      </c>
      <c r="K191" s="41">
        <f t="shared" si="7"/>
        <v>0</v>
      </c>
      <c r="L191" s="39">
        <v>3593.4</v>
      </c>
      <c r="M191" s="74"/>
      <c r="N191" s="74"/>
      <c r="O191" s="11"/>
      <c r="P191" s="11"/>
      <c r="Q191" s="11"/>
    </row>
    <row r="192" spans="1:17">
      <c r="A192" s="36" t="s">
        <v>85</v>
      </c>
      <c r="B192" s="36" t="s">
        <v>556</v>
      </c>
      <c r="C192" s="36" t="s">
        <v>13</v>
      </c>
      <c r="D192" s="36" t="s">
        <v>305</v>
      </c>
      <c r="E192" s="37" t="s">
        <v>306</v>
      </c>
      <c r="F192" s="36" t="s">
        <v>147</v>
      </c>
      <c r="G192" s="38">
        <v>1</v>
      </c>
      <c r="H192" s="47"/>
      <c r="I192" s="40" t="s">
        <v>94</v>
      </c>
      <c r="J192" s="39">
        <f t="shared" si="6"/>
        <v>0</v>
      </c>
      <c r="K192" s="41">
        <f t="shared" si="7"/>
        <v>0</v>
      </c>
      <c r="L192" s="39">
        <v>1758.47</v>
      </c>
      <c r="M192" s="74"/>
      <c r="N192" s="74"/>
      <c r="O192" s="11"/>
      <c r="P192" s="11"/>
      <c r="Q192" s="11"/>
    </row>
    <row r="193" spans="1:17">
      <c r="A193" s="36" t="s">
        <v>85</v>
      </c>
      <c r="B193" s="36" t="s">
        <v>557</v>
      </c>
      <c r="C193" s="36" t="s">
        <v>13</v>
      </c>
      <c r="D193" s="36" t="s">
        <v>307</v>
      </c>
      <c r="E193" s="37" t="s">
        <v>308</v>
      </c>
      <c r="F193" s="36" t="s">
        <v>147</v>
      </c>
      <c r="G193" s="38">
        <v>1</v>
      </c>
      <c r="H193" s="47"/>
      <c r="I193" s="40" t="s">
        <v>94</v>
      </c>
      <c r="J193" s="39">
        <f t="shared" si="6"/>
        <v>0</v>
      </c>
      <c r="K193" s="41">
        <f t="shared" si="7"/>
        <v>0</v>
      </c>
      <c r="L193" s="39">
        <v>2509.8000000000002</v>
      </c>
      <c r="M193" s="74"/>
      <c r="N193" s="74"/>
      <c r="O193" s="11"/>
      <c r="P193" s="11"/>
      <c r="Q193" s="11"/>
    </row>
    <row r="194" spans="1:17">
      <c r="A194" s="36" t="s">
        <v>85</v>
      </c>
      <c r="B194" s="36" t="s">
        <v>558</v>
      </c>
      <c r="C194" s="36" t="s">
        <v>13</v>
      </c>
      <c r="D194" s="36" t="s">
        <v>301</v>
      </c>
      <c r="E194" s="37" t="s">
        <v>302</v>
      </c>
      <c r="F194" s="36" t="s">
        <v>147</v>
      </c>
      <c r="G194" s="38">
        <v>1</v>
      </c>
      <c r="H194" s="47"/>
      <c r="I194" s="40" t="s">
        <v>94</v>
      </c>
      <c r="J194" s="39">
        <f t="shared" si="6"/>
        <v>0</v>
      </c>
      <c r="K194" s="41">
        <f t="shared" si="7"/>
        <v>0</v>
      </c>
      <c r="L194" s="39">
        <v>3774.65</v>
      </c>
      <c r="M194" s="74"/>
      <c r="N194" s="74"/>
      <c r="O194" s="11"/>
      <c r="P194" s="11"/>
      <c r="Q194" s="11"/>
    </row>
    <row r="195" spans="1:17">
      <c r="A195" s="36" t="s">
        <v>85</v>
      </c>
      <c r="B195" s="36" t="s">
        <v>559</v>
      </c>
      <c r="C195" s="36" t="s">
        <v>13</v>
      </c>
      <c r="D195" s="36" t="s">
        <v>289</v>
      </c>
      <c r="E195" s="37" t="s">
        <v>290</v>
      </c>
      <c r="F195" s="36" t="s">
        <v>147</v>
      </c>
      <c r="G195" s="38">
        <v>1</v>
      </c>
      <c r="H195" s="47"/>
      <c r="I195" s="40" t="s">
        <v>94</v>
      </c>
      <c r="J195" s="39">
        <f t="shared" si="6"/>
        <v>0</v>
      </c>
      <c r="K195" s="41">
        <f t="shared" si="7"/>
        <v>0</v>
      </c>
      <c r="L195" s="39">
        <v>4290</v>
      </c>
      <c r="M195" s="74"/>
      <c r="N195" s="74"/>
      <c r="O195" s="11"/>
      <c r="P195" s="11"/>
      <c r="Q195" s="11"/>
    </row>
    <row r="196" spans="1:17">
      <c r="A196" s="36" t="s">
        <v>85</v>
      </c>
      <c r="B196" s="36" t="s">
        <v>560</v>
      </c>
      <c r="C196" s="36" t="s">
        <v>13</v>
      </c>
      <c r="D196" s="36" t="s">
        <v>295</v>
      </c>
      <c r="E196" s="37" t="s">
        <v>296</v>
      </c>
      <c r="F196" s="36" t="s">
        <v>147</v>
      </c>
      <c r="G196" s="38">
        <v>5</v>
      </c>
      <c r="H196" s="47"/>
      <c r="I196" s="40" t="s">
        <v>94</v>
      </c>
      <c r="J196" s="39">
        <f t="shared" si="6"/>
        <v>0</v>
      </c>
      <c r="K196" s="41">
        <f t="shared" si="7"/>
        <v>0</v>
      </c>
      <c r="L196" s="39">
        <v>2393.6999999999998</v>
      </c>
      <c r="M196" s="74"/>
      <c r="N196" s="74"/>
      <c r="O196" s="11"/>
      <c r="P196" s="11"/>
      <c r="Q196" s="11"/>
    </row>
    <row r="197" spans="1:17">
      <c r="A197" s="36" t="s">
        <v>85</v>
      </c>
      <c r="B197" s="36" t="s">
        <v>561</v>
      </c>
      <c r="C197" s="36" t="s">
        <v>13</v>
      </c>
      <c r="D197" s="36" t="s">
        <v>313</v>
      </c>
      <c r="E197" s="37" t="s">
        <v>314</v>
      </c>
      <c r="F197" s="36" t="s">
        <v>147</v>
      </c>
      <c r="G197" s="38">
        <v>1</v>
      </c>
      <c r="H197" s="47"/>
      <c r="I197" s="40" t="s">
        <v>94</v>
      </c>
      <c r="J197" s="39">
        <f t="shared" si="6"/>
        <v>0</v>
      </c>
      <c r="K197" s="41">
        <f t="shared" si="7"/>
        <v>0</v>
      </c>
      <c r="L197" s="39">
        <v>837.5</v>
      </c>
      <c r="M197" s="74"/>
      <c r="N197" s="74"/>
      <c r="O197" s="11"/>
      <c r="P197" s="11"/>
      <c r="Q197" s="11"/>
    </row>
    <row r="198" spans="1:17">
      <c r="A198" s="36" t="s">
        <v>85</v>
      </c>
      <c r="B198" s="36" t="s">
        <v>562</v>
      </c>
      <c r="C198" s="36" t="s">
        <v>13</v>
      </c>
      <c r="D198" s="36" t="s">
        <v>563</v>
      </c>
      <c r="E198" s="37" t="s">
        <v>564</v>
      </c>
      <c r="F198" s="36" t="s">
        <v>147</v>
      </c>
      <c r="G198" s="38">
        <v>3</v>
      </c>
      <c r="H198" s="47"/>
      <c r="I198" s="40" t="s">
        <v>94</v>
      </c>
      <c r="J198" s="39">
        <f t="shared" si="6"/>
        <v>0</v>
      </c>
      <c r="K198" s="41">
        <f t="shared" si="7"/>
        <v>0</v>
      </c>
      <c r="L198" s="39">
        <v>3058</v>
      </c>
      <c r="M198" s="74"/>
      <c r="N198" s="74"/>
      <c r="O198" s="11"/>
      <c r="P198" s="11"/>
      <c r="Q198" s="11"/>
    </row>
    <row r="199" spans="1:17">
      <c r="A199" s="36" t="s">
        <v>85</v>
      </c>
      <c r="B199" s="36" t="s">
        <v>565</v>
      </c>
      <c r="C199" s="36" t="s">
        <v>13</v>
      </c>
      <c r="D199" s="36" t="s">
        <v>311</v>
      </c>
      <c r="E199" s="37" t="s">
        <v>312</v>
      </c>
      <c r="F199" s="36" t="s">
        <v>147</v>
      </c>
      <c r="G199" s="38">
        <v>4</v>
      </c>
      <c r="H199" s="47"/>
      <c r="I199" s="40" t="s">
        <v>94</v>
      </c>
      <c r="J199" s="39">
        <f t="shared" si="6"/>
        <v>0</v>
      </c>
      <c r="K199" s="41">
        <f t="shared" si="7"/>
        <v>0</v>
      </c>
      <c r="L199" s="39">
        <v>2084</v>
      </c>
      <c r="M199" s="74"/>
      <c r="N199" s="74"/>
      <c r="O199" s="11"/>
      <c r="P199" s="11"/>
      <c r="Q199" s="11"/>
    </row>
    <row r="200" spans="1:17" ht="25.35">
      <c r="A200" s="36" t="s">
        <v>85</v>
      </c>
      <c r="B200" s="36" t="s">
        <v>566</v>
      </c>
      <c r="C200" s="36" t="s">
        <v>13</v>
      </c>
      <c r="D200" s="36" t="s">
        <v>196</v>
      </c>
      <c r="E200" s="37" t="s">
        <v>197</v>
      </c>
      <c r="F200" s="36" t="s">
        <v>147</v>
      </c>
      <c r="G200" s="38">
        <v>3</v>
      </c>
      <c r="H200" s="47"/>
      <c r="I200" s="40" t="s">
        <v>94</v>
      </c>
      <c r="J200" s="39">
        <f t="shared" si="6"/>
        <v>0</v>
      </c>
      <c r="K200" s="41">
        <f t="shared" si="7"/>
        <v>0</v>
      </c>
      <c r="L200" s="39">
        <v>1500</v>
      </c>
      <c r="M200" s="74"/>
      <c r="N200" s="74"/>
      <c r="O200" s="11"/>
      <c r="P200" s="11"/>
      <c r="Q200" s="11"/>
    </row>
    <row r="201" spans="1:17" ht="25.35">
      <c r="A201" s="36" t="s">
        <v>85</v>
      </c>
      <c r="B201" s="36" t="s">
        <v>567</v>
      </c>
      <c r="C201" s="36" t="s">
        <v>13</v>
      </c>
      <c r="D201" s="36" t="s">
        <v>315</v>
      </c>
      <c r="E201" s="37" t="s">
        <v>316</v>
      </c>
      <c r="F201" s="36" t="s">
        <v>147</v>
      </c>
      <c r="G201" s="38">
        <v>2</v>
      </c>
      <c r="H201" s="47"/>
      <c r="I201" s="40" t="s">
        <v>94</v>
      </c>
      <c r="J201" s="39">
        <f t="shared" si="6"/>
        <v>0</v>
      </c>
      <c r="K201" s="41">
        <f t="shared" si="7"/>
        <v>0</v>
      </c>
      <c r="L201" s="39">
        <v>2500</v>
      </c>
      <c r="M201" s="74"/>
      <c r="N201" s="74"/>
      <c r="O201" s="11"/>
      <c r="P201" s="11"/>
      <c r="Q201" s="11"/>
    </row>
    <row r="202" spans="1:17" ht="25.35">
      <c r="A202" s="36" t="s">
        <v>85</v>
      </c>
      <c r="B202" s="36" t="s">
        <v>568</v>
      </c>
      <c r="C202" s="36" t="s">
        <v>13</v>
      </c>
      <c r="D202" s="36" t="s">
        <v>166</v>
      </c>
      <c r="E202" s="37" t="s">
        <v>167</v>
      </c>
      <c r="F202" s="36" t="s">
        <v>147</v>
      </c>
      <c r="G202" s="38">
        <v>4</v>
      </c>
      <c r="H202" s="47"/>
      <c r="I202" s="40" t="s">
        <v>94</v>
      </c>
      <c r="J202" s="39">
        <f t="shared" si="6"/>
        <v>0</v>
      </c>
      <c r="K202" s="41">
        <f t="shared" si="7"/>
        <v>0</v>
      </c>
      <c r="L202" s="39">
        <v>5400</v>
      </c>
      <c r="M202" s="74"/>
      <c r="N202" s="74"/>
      <c r="O202" s="11"/>
      <c r="P202" s="11"/>
      <c r="Q202" s="11"/>
    </row>
    <row r="203" spans="1:17" ht="38.049999999999997">
      <c r="A203" s="36" t="s">
        <v>85</v>
      </c>
      <c r="B203" s="36" t="s">
        <v>569</v>
      </c>
      <c r="C203" s="36" t="s">
        <v>9</v>
      </c>
      <c r="D203" s="36" t="s">
        <v>170</v>
      </c>
      <c r="E203" s="37" t="s">
        <v>14</v>
      </c>
      <c r="F203" s="36" t="s">
        <v>15</v>
      </c>
      <c r="G203" s="38">
        <v>4175.7</v>
      </c>
      <c r="H203" s="47"/>
      <c r="I203" s="40" t="s">
        <v>87</v>
      </c>
      <c r="J203" s="39">
        <f t="shared" si="6"/>
        <v>0</v>
      </c>
      <c r="K203" s="41">
        <f t="shared" si="7"/>
        <v>0</v>
      </c>
      <c r="L203" s="39">
        <v>1.54</v>
      </c>
      <c r="M203" s="74"/>
      <c r="N203" s="74"/>
      <c r="O203" s="11"/>
      <c r="P203" s="11"/>
      <c r="Q203" s="11"/>
    </row>
    <row r="204" spans="1:17">
      <c r="A204" s="36" t="s">
        <v>85</v>
      </c>
      <c r="B204" s="36" t="s">
        <v>570</v>
      </c>
      <c r="C204" s="36" t="s">
        <v>113</v>
      </c>
      <c r="D204" s="36" t="s">
        <v>200</v>
      </c>
      <c r="E204" s="37" t="s">
        <v>18</v>
      </c>
      <c r="F204" s="36" t="s">
        <v>147</v>
      </c>
      <c r="G204" s="38">
        <v>3</v>
      </c>
      <c r="H204" s="47"/>
      <c r="I204" s="40" t="s">
        <v>87</v>
      </c>
      <c r="J204" s="39">
        <f t="shared" si="6"/>
        <v>0</v>
      </c>
      <c r="K204" s="41">
        <f t="shared" si="7"/>
        <v>0</v>
      </c>
      <c r="L204" s="39">
        <v>462.59000000000003</v>
      </c>
      <c r="M204" s="74"/>
      <c r="N204" s="74"/>
      <c r="O204" s="11"/>
      <c r="P204" s="11"/>
      <c r="Q204" s="11"/>
    </row>
    <row r="205" spans="1:17">
      <c r="A205" s="36" t="s">
        <v>85</v>
      </c>
      <c r="B205" s="36" t="s">
        <v>571</v>
      </c>
      <c r="C205" s="36" t="s">
        <v>113</v>
      </c>
      <c r="D205" s="36" t="s">
        <v>79</v>
      </c>
      <c r="E205" s="37" t="s">
        <v>19</v>
      </c>
      <c r="F205" s="36" t="s">
        <v>147</v>
      </c>
      <c r="G205" s="38">
        <v>2</v>
      </c>
      <c r="H205" s="47"/>
      <c r="I205" s="40" t="s">
        <v>87</v>
      </c>
      <c r="J205" s="39">
        <f t="shared" si="6"/>
        <v>0</v>
      </c>
      <c r="K205" s="41">
        <f t="shared" si="7"/>
        <v>0</v>
      </c>
      <c r="L205" s="39">
        <v>539.68000000000006</v>
      </c>
      <c r="M205" s="74"/>
      <c r="N205" s="74"/>
      <c r="O205" s="11"/>
      <c r="P205" s="11"/>
      <c r="Q205" s="11"/>
    </row>
    <row r="206" spans="1:17">
      <c r="A206" s="36" t="s">
        <v>85</v>
      </c>
      <c r="B206" s="36" t="s">
        <v>572</v>
      </c>
      <c r="C206" s="36" t="s">
        <v>113</v>
      </c>
      <c r="D206" s="36" t="s">
        <v>80</v>
      </c>
      <c r="E206" s="37" t="s">
        <v>171</v>
      </c>
      <c r="F206" s="36" t="s">
        <v>147</v>
      </c>
      <c r="G206" s="38">
        <v>4</v>
      </c>
      <c r="H206" s="47"/>
      <c r="I206" s="40" t="s">
        <v>87</v>
      </c>
      <c r="J206" s="39">
        <f t="shared" si="6"/>
        <v>0</v>
      </c>
      <c r="K206" s="41">
        <f t="shared" si="7"/>
        <v>0</v>
      </c>
      <c r="L206" s="39">
        <v>732.43000000000006</v>
      </c>
      <c r="M206" s="74"/>
      <c r="N206" s="74"/>
      <c r="O206" s="11"/>
      <c r="P206" s="11"/>
      <c r="Q206" s="11"/>
    </row>
    <row r="207" spans="1:17">
      <c r="A207" s="36" t="s">
        <v>85</v>
      </c>
      <c r="B207" s="36" t="s">
        <v>573</v>
      </c>
      <c r="C207" s="36" t="s">
        <v>13</v>
      </c>
      <c r="D207" s="36" t="s">
        <v>317</v>
      </c>
      <c r="E207" s="37" t="s">
        <v>318</v>
      </c>
      <c r="F207" s="36" t="s">
        <v>147</v>
      </c>
      <c r="G207" s="38">
        <v>15</v>
      </c>
      <c r="H207" s="47"/>
      <c r="I207" s="40" t="s">
        <v>94</v>
      </c>
      <c r="J207" s="39">
        <f t="shared" si="6"/>
        <v>0</v>
      </c>
      <c r="K207" s="41">
        <f t="shared" si="7"/>
        <v>0</v>
      </c>
      <c r="L207" s="39">
        <v>7.23</v>
      </c>
      <c r="M207" s="74"/>
      <c r="N207" s="74"/>
      <c r="O207" s="11"/>
      <c r="P207" s="11"/>
      <c r="Q207" s="11"/>
    </row>
    <row r="208" spans="1:17">
      <c r="A208" s="36" t="s">
        <v>85</v>
      </c>
      <c r="B208" s="36" t="s">
        <v>574</v>
      </c>
      <c r="C208" s="36" t="s">
        <v>13</v>
      </c>
      <c r="D208" s="36" t="s">
        <v>319</v>
      </c>
      <c r="E208" s="37" t="s">
        <v>320</v>
      </c>
      <c r="F208" s="36" t="s">
        <v>147</v>
      </c>
      <c r="G208" s="38">
        <v>10</v>
      </c>
      <c r="H208" s="47"/>
      <c r="I208" s="40" t="s">
        <v>94</v>
      </c>
      <c r="J208" s="39">
        <f t="shared" si="6"/>
        <v>0</v>
      </c>
      <c r="K208" s="41">
        <f t="shared" si="7"/>
        <v>0</v>
      </c>
      <c r="L208" s="39">
        <v>15.73</v>
      </c>
      <c r="M208" s="74"/>
      <c r="N208" s="74"/>
      <c r="O208" s="11"/>
      <c r="P208" s="11"/>
      <c r="Q208" s="11"/>
    </row>
    <row r="209" spans="1:17">
      <c r="A209" s="36" t="s">
        <v>85</v>
      </c>
      <c r="B209" s="36" t="s">
        <v>575</v>
      </c>
      <c r="C209" s="36" t="s">
        <v>13</v>
      </c>
      <c r="D209" s="36" t="s">
        <v>321</v>
      </c>
      <c r="E209" s="37" t="s">
        <v>322</v>
      </c>
      <c r="F209" s="36" t="s">
        <v>147</v>
      </c>
      <c r="G209" s="38">
        <v>6</v>
      </c>
      <c r="H209" s="47"/>
      <c r="I209" s="40" t="s">
        <v>94</v>
      </c>
      <c r="J209" s="39">
        <f t="shared" si="6"/>
        <v>0</v>
      </c>
      <c r="K209" s="41">
        <f t="shared" si="7"/>
        <v>0</v>
      </c>
      <c r="L209" s="39">
        <v>8.0500000000000007</v>
      </c>
      <c r="M209" s="74"/>
      <c r="N209" s="74"/>
      <c r="O209" s="11"/>
      <c r="P209" s="11"/>
      <c r="Q209" s="11"/>
    </row>
    <row r="210" spans="1:17">
      <c r="A210" s="36" t="s">
        <v>85</v>
      </c>
      <c r="B210" s="36" t="s">
        <v>576</v>
      </c>
      <c r="C210" s="36" t="s">
        <v>13</v>
      </c>
      <c r="D210" s="36" t="s">
        <v>323</v>
      </c>
      <c r="E210" s="37" t="s">
        <v>324</v>
      </c>
      <c r="F210" s="36" t="s">
        <v>147</v>
      </c>
      <c r="G210" s="38">
        <v>35</v>
      </c>
      <c r="H210" s="47"/>
      <c r="I210" s="40" t="s">
        <v>94</v>
      </c>
      <c r="J210" s="39">
        <f t="shared" si="6"/>
        <v>0</v>
      </c>
      <c r="K210" s="41">
        <f t="shared" si="7"/>
        <v>0</v>
      </c>
      <c r="L210" s="39">
        <v>12.93</v>
      </c>
      <c r="M210" s="74"/>
      <c r="N210" s="74"/>
      <c r="O210" s="11"/>
      <c r="P210" s="11"/>
      <c r="Q210" s="11"/>
    </row>
    <row r="211" spans="1:17" ht="25.35">
      <c r="A211" s="36" t="s">
        <v>85</v>
      </c>
      <c r="B211" s="36" t="s">
        <v>577</v>
      </c>
      <c r="C211" s="36" t="s">
        <v>13</v>
      </c>
      <c r="D211" s="36" t="s">
        <v>326</v>
      </c>
      <c r="E211" s="37" t="s">
        <v>327</v>
      </c>
      <c r="F211" s="36" t="s">
        <v>325</v>
      </c>
      <c r="G211" s="38">
        <v>692</v>
      </c>
      <c r="H211" s="47"/>
      <c r="I211" s="40" t="s">
        <v>94</v>
      </c>
      <c r="J211" s="39">
        <f t="shared" si="6"/>
        <v>0</v>
      </c>
      <c r="K211" s="41">
        <f t="shared" si="7"/>
        <v>0</v>
      </c>
      <c r="L211" s="39">
        <v>8.8000000000000007</v>
      </c>
      <c r="M211" s="74"/>
      <c r="N211" s="74"/>
      <c r="O211" s="11"/>
      <c r="P211" s="11"/>
      <c r="Q211" s="11"/>
    </row>
    <row r="212" spans="1:17">
      <c r="A212" s="42" t="s">
        <v>150</v>
      </c>
      <c r="B212" s="42" t="s">
        <v>578</v>
      </c>
      <c r="C212" s="42"/>
      <c r="D212" s="43"/>
      <c r="E212" s="44" t="s">
        <v>579</v>
      </c>
      <c r="F212" s="42" t="s">
        <v>86</v>
      </c>
      <c r="G212" s="45"/>
      <c r="H212" s="78"/>
      <c r="I212" s="46"/>
      <c r="J212" s="46"/>
      <c r="K212" s="46">
        <f>SUM(K213:K256)</f>
        <v>0</v>
      </c>
      <c r="L212" s="46"/>
      <c r="M212" s="75"/>
      <c r="N212" s="75"/>
      <c r="O212" s="12"/>
      <c r="P212" s="12"/>
      <c r="Q212" s="12"/>
    </row>
    <row r="213" spans="1:17" ht="38.049999999999997">
      <c r="A213" s="36" t="s">
        <v>85</v>
      </c>
      <c r="B213" s="36" t="s">
        <v>580</v>
      </c>
      <c r="C213" s="36" t="s">
        <v>13</v>
      </c>
      <c r="D213" s="36" t="s">
        <v>328</v>
      </c>
      <c r="E213" s="37" t="s">
        <v>329</v>
      </c>
      <c r="F213" s="36" t="s">
        <v>325</v>
      </c>
      <c r="G213" s="38">
        <v>2</v>
      </c>
      <c r="H213" s="47"/>
      <c r="I213" s="40" t="s">
        <v>94</v>
      </c>
      <c r="J213" s="39">
        <f t="shared" si="6"/>
        <v>0</v>
      </c>
      <c r="K213" s="41">
        <f t="shared" si="7"/>
        <v>0</v>
      </c>
      <c r="L213" s="39">
        <v>28946.845000000001</v>
      </c>
      <c r="M213" s="74"/>
      <c r="N213" s="74"/>
      <c r="O213" s="11"/>
      <c r="P213" s="11"/>
      <c r="Q213" s="11"/>
    </row>
    <row r="214" spans="1:17" ht="25.35">
      <c r="A214" s="36" t="s">
        <v>85</v>
      </c>
      <c r="B214" s="36" t="s">
        <v>581</v>
      </c>
      <c r="C214" s="36" t="s">
        <v>13</v>
      </c>
      <c r="D214" s="36" t="s">
        <v>330</v>
      </c>
      <c r="E214" s="37" t="s">
        <v>331</v>
      </c>
      <c r="F214" s="36" t="s">
        <v>147</v>
      </c>
      <c r="G214" s="38">
        <v>1</v>
      </c>
      <c r="H214" s="47"/>
      <c r="I214" s="40" t="s">
        <v>94</v>
      </c>
      <c r="J214" s="39">
        <f t="shared" si="6"/>
        <v>0</v>
      </c>
      <c r="K214" s="41">
        <f t="shared" si="7"/>
        <v>0</v>
      </c>
      <c r="L214" s="39">
        <v>37545</v>
      </c>
      <c r="M214" s="74"/>
      <c r="N214" s="74"/>
      <c r="O214" s="11"/>
      <c r="P214" s="11"/>
      <c r="Q214" s="11"/>
    </row>
    <row r="215" spans="1:17">
      <c r="A215" s="36" t="s">
        <v>85</v>
      </c>
      <c r="B215" s="36" t="s">
        <v>582</v>
      </c>
      <c r="C215" s="36" t="s">
        <v>23</v>
      </c>
      <c r="D215" s="36">
        <v>39209</v>
      </c>
      <c r="E215" s="37" t="s">
        <v>332</v>
      </c>
      <c r="F215" s="36" t="s">
        <v>148</v>
      </c>
      <c r="G215" s="38">
        <v>2</v>
      </c>
      <c r="H215" s="47"/>
      <c r="I215" s="40" t="s">
        <v>94</v>
      </c>
      <c r="J215" s="39">
        <f t="shared" si="6"/>
        <v>0</v>
      </c>
      <c r="K215" s="41">
        <f t="shared" si="7"/>
        <v>0</v>
      </c>
      <c r="L215" s="39">
        <v>0.37</v>
      </c>
      <c r="M215" s="74"/>
      <c r="N215" s="74"/>
      <c r="O215" s="11"/>
      <c r="P215" s="11"/>
      <c r="Q215" s="11"/>
    </row>
    <row r="216" spans="1:17">
      <c r="A216" s="36" t="s">
        <v>85</v>
      </c>
      <c r="B216" s="36" t="s">
        <v>583</v>
      </c>
      <c r="C216" s="36" t="s">
        <v>23</v>
      </c>
      <c r="D216" s="36">
        <v>39175</v>
      </c>
      <c r="E216" s="37" t="s">
        <v>333</v>
      </c>
      <c r="F216" s="36" t="s">
        <v>148</v>
      </c>
      <c r="G216" s="38">
        <v>2</v>
      </c>
      <c r="H216" s="47"/>
      <c r="I216" s="40" t="s">
        <v>94</v>
      </c>
      <c r="J216" s="39">
        <f t="shared" si="6"/>
        <v>0</v>
      </c>
      <c r="K216" s="41">
        <f t="shared" si="7"/>
        <v>0</v>
      </c>
      <c r="L216" s="39">
        <v>0.71</v>
      </c>
      <c r="M216" s="74"/>
      <c r="N216" s="74"/>
      <c r="O216" s="11"/>
      <c r="P216" s="11"/>
      <c r="Q216" s="11"/>
    </row>
    <row r="217" spans="1:17" ht="25.35">
      <c r="A217" s="36" t="s">
        <v>85</v>
      </c>
      <c r="B217" s="36" t="s">
        <v>584</v>
      </c>
      <c r="C217" s="36" t="s">
        <v>23</v>
      </c>
      <c r="D217" s="36">
        <v>1872</v>
      </c>
      <c r="E217" s="37" t="s">
        <v>334</v>
      </c>
      <c r="F217" s="36" t="s">
        <v>148</v>
      </c>
      <c r="G217" s="38">
        <v>2</v>
      </c>
      <c r="H217" s="47"/>
      <c r="I217" s="40" t="s">
        <v>94</v>
      </c>
      <c r="J217" s="39">
        <f t="shared" si="6"/>
        <v>0</v>
      </c>
      <c r="K217" s="41">
        <f t="shared" si="7"/>
        <v>0</v>
      </c>
      <c r="L217" s="39">
        <v>1.7</v>
      </c>
      <c r="M217" s="74"/>
      <c r="N217" s="74"/>
      <c r="O217" s="11"/>
      <c r="P217" s="11"/>
      <c r="Q217" s="11"/>
    </row>
    <row r="218" spans="1:17" ht="25.35">
      <c r="A218" s="36" t="s">
        <v>85</v>
      </c>
      <c r="B218" s="36" t="s">
        <v>585</v>
      </c>
      <c r="C218" s="36" t="s">
        <v>23</v>
      </c>
      <c r="D218" s="36">
        <v>1871</v>
      </c>
      <c r="E218" s="37" t="s">
        <v>335</v>
      </c>
      <c r="F218" s="36" t="s">
        <v>148</v>
      </c>
      <c r="G218" s="38">
        <v>4</v>
      </c>
      <c r="H218" s="47"/>
      <c r="I218" s="40" t="s">
        <v>94</v>
      </c>
      <c r="J218" s="39">
        <f t="shared" si="6"/>
        <v>0</v>
      </c>
      <c r="K218" s="41">
        <f t="shared" si="7"/>
        <v>0</v>
      </c>
      <c r="L218" s="39">
        <v>3.05</v>
      </c>
      <c r="M218" s="74"/>
      <c r="N218" s="74"/>
      <c r="O218" s="11"/>
      <c r="P218" s="11"/>
      <c r="Q218" s="11"/>
    </row>
    <row r="219" spans="1:17" ht="25.35">
      <c r="A219" s="36" t="s">
        <v>85</v>
      </c>
      <c r="B219" s="36" t="s">
        <v>586</v>
      </c>
      <c r="C219" s="36" t="s">
        <v>23</v>
      </c>
      <c r="D219" s="36">
        <v>2609</v>
      </c>
      <c r="E219" s="37" t="s">
        <v>336</v>
      </c>
      <c r="F219" s="36" t="s">
        <v>148</v>
      </c>
      <c r="G219" s="38">
        <v>1</v>
      </c>
      <c r="H219" s="47"/>
      <c r="I219" s="40" t="s">
        <v>94</v>
      </c>
      <c r="J219" s="39">
        <f t="shared" si="6"/>
        <v>0</v>
      </c>
      <c r="K219" s="41">
        <f t="shared" si="7"/>
        <v>0</v>
      </c>
      <c r="L219" s="39">
        <v>4.3600000000000003</v>
      </c>
      <c r="M219" s="74"/>
      <c r="N219" s="74"/>
      <c r="O219" s="11"/>
      <c r="P219" s="11"/>
      <c r="Q219" s="11"/>
    </row>
    <row r="220" spans="1:17" ht="25.35">
      <c r="A220" s="36" t="s">
        <v>85</v>
      </c>
      <c r="B220" s="36" t="s">
        <v>587</v>
      </c>
      <c r="C220" s="36" t="s">
        <v>23</v>
      </c>
      <c r="D220" s="36">
        <v>2633</v>
      </c>
      <c r="E220" s="37" t="s">
        <v>337</v>
      </c>
      <c r="F220" s="36" t="s">
        <v>148</v>
      </c>
      <c r="G220" s="38">
        <v>1</v>
      </c>
      <c r="H220" s="47"/>
      <c r="I220" s="40" t="s">
        <v>94</v>
      </c>
      <c r="J220" s="39">
        <f t="shared" si="6"/>
        <v>0</v>
      </c>
      <c r="K220" s="41">
        <f t="shared" si="7"/>
        <v>0</v>
      </c>
      <c r="L220" s="39">
        <v>4.42</v>
      </c>
      <c r="M220" s="74"/>
      <c r="N220" s="74"/>
      <c r="O220" s="11"/>
      <c r="P220" s="11"/>
      <c r="Q220" s="11"/>
    </row>
    <row r="221" spans="1:17">
      <c r="A221" s="36" t="s">
        <v>85</v>
      </c>
      <c r="B221" s="36" t="s">
        <v>588</v>
      </c>
      <c r="C221" s="36" t="s">
        <v>23</v>
      </c>
      <c r="D221" s="36">
        <v>4375</v>
      </c>
      <c r="E221" s="37" t="s">
        <v>338</v>
      </c>
      <c r="F221" s="36" t="s">
        <v>148</v>
      </c>
      <c r="G221" s="38">
        <v>4</v>
      </c>
      <c r="H221" s="47"/>
      <c r="I221" s="40" t="s">
        <v>94</v>
      </c>
      <c r="J221" s="39">
        <f t="shared" si="6"/>
        <v>0</v>
      </c>
      <c r="K221" s="41">
        <f t="shared" si="7"/>
        <v>0</v>
      </c>
      <c r="L221" s="39">
        <v>7.0000000000000007E-2</v>
      </c>
      <c r="M221" s="74"/>
      <c r="N221" s="74"/>
      <c r="O221" s="11"/>
      <c r="P221" s="11"/>
      <c r="Q221" s="11"/>
    </row>
    <row r="222" spans="1:17" ht="25.35">
      <c r="A222" s="36" t="s">
        <v>85</v>
      </c>
      <c r="B222" s="36" t="s">
        <v>589</v>
      </c>
      <c r="C222" s="36" t="s">
        <v>23</v>
      </c>
      <c r="D222" s="36">
        <v>11057</v>
      </c>
      <c r="E222" s="37" t="s">
        <v>339</v>
      </c>
      <c r="F222" s="36" t="s">
        <v>148</v>
      </c>
      <c r="G222" s="38">
        <v>4</v>
      </c>
      <c r="H222" s="47"/>
      <c r="I222" s="40" t="s">
        <v>94</v>
      </c>
      <c r="J222" s="39">
        <f t="shared" si="6"/>
        <v>0</v>
      </c>
      <c r="K222" s="41">
        <f t="shared" si="7"/>
        <v>0</v>
      </c>
      <c r="L222" s="39">
        <v>0.09</v>
      </c>
      <c r="M222" s="74"/>
      <c r="N222" s="74"/>
      <c r="O222" s="11"/>
      <c r="P222" s="11"/>
      <c r="Q222" s="11"/>
    </row>
    <row r="223" spans="1:17" ht="38.049999999999997">
      <c r="A223" s="36" t="s">
        <v>85</v>
      </c>
      <c r="B223" s="36" t="s">
        <v>590</v>
      </c>
      <c r="C223" s="36" t="s">
        <v>23</v>
      </c>
      <c r="D223" s="36">
        <v>993</v>
      </c>
      <c r="E223" s="37" t="s">
        <v>340</v>
      </c>
      <c r="F223" s="36" t="s">
        <v>129</v>
      </c>
      <c r="G223" s="38">
        <v>34.1</v>
      </c>
      <c r="H223" s="47"/>
      <c r="I223" s="40" t="s">
        <v>94</v>
      </c>
      <c r="J223" s="39">
        <f t="shared" si="6"/>
        <v>0</v>
      </c>
      <c r="K223" s="41">
        <f t="shared" si="7"/>
        <v>0</v>
      </c>
      <c r="L223" s="39">
        <v>1.1399999999999999</v>
      </c>
      <c r="M223" s="74"/>
      <c r="N223" s="74"/>
      <c r="O223" s="11"/>
      <c r="P223" s="11"/>
      <c r="Q223" s="11"/>
    </row>
    <row r="224" spans="1:17" ht="38.049999999999997">
      <c r="A224" s="36" t="s">
        <v>85</v>
      </c>
      <c r="B224" s="36" t="s">
        <v>591</v>
      </c>
      <c r="C224" s="36" t="s">
        <v>23</v>
      </c>
      <c r="D224" s="36">
        <v>1020</v>
      </c>
      <c r="E224" s="37" t="s">
        <v>341</v>
      </c>
      <c r="F224" s="36" t="s">
        <v>129</v>
      </c>
      <c r="G224" s="38">
        <v>11.3</v>
      </c>
      <c r="H224" s="47"/>
      <c r="I224" s="40" t="s">
        <v>94</v>
      </c>
      <c r="J224" s="39">
        <f t="shared" si="6"/>
        <v>0</v>
      </c>
      <c r="K224" s="41">
        <f t="shared" si="7"/>
        <v>0</v>
      </c>
      <c r="L224" s="39">
        <v>4.96</v>
      </c>
      <c r="M224" s="74"/>
      <c r="N224" s="74"/>
      <c r="O224" s="11"/>
      <c r="P224" s="11"/>
      <c r="Q224" s="11"/>
    </row>
    <row r="225" spans="1:17" ht="38.049999999999997">
      <c r="A225" s="36" t="s">
        <v>85</v>
      </c>
      <c r="B225" s="36" t="s">
        <v>592</v>
      </c>
      <c r="C225" s="36" t="s">
        <v>23</v>
      </c>
      <c r="D225" s="36">
        <v>995</v>
      </c>
      <c r="E225" s="37" t="s">
        <v>342</v>
      </c>
      <c r="F225" s="36" t="s">
        <v>129</v>
      </c>
      <c r="G225" s="38">
        <v>22.1</v>
      </c>
      <c r="H225" s="47"/>
      <c r="I225" s="40" t="s">
        <v>94</v>
      </c>
      <c r="J225" s="39">
        <f t="shared" si="6"/>
        <v>0</v>
      </c>
      <c r="K225" s="41">
        <f t="shared" si="7"/>
        <v>0</v>
      </c>
      <c r="L225" s="39">
        <v>7.61</v>
      </c>
      <c r="M225" s="74"/>
      <c r="N225" s="74"/>
      <c r="O225" s="11"/>
      <c r="P225" s="11"/>
      <c r="Q225" s="11"/>
    </row>
    <row r="226" spans="1:17" ht="38.049999999999997">
      <c r="A226" s="36" t="s">
        <v>85</v>
      </c>
      <c r="B226" s="36" t="s">
        <v>593</v>
      </c>
      <c r="C226" s="36" t="s">
        <v>23</v>
      </c>
      <c r="D226" s="36">
        <v>1022</v>
      </c>
      <c r="E226" s="37" t="s">
        <v>343</v>
      </c>
      <c r="F226" s="36" t="s">
        <v>129</v>
      </c>
      <c r="G226" s="38">
        <v>76</v>
      </c>
      <c r="H226" s="47"/>
      <c r="I226" s="40" t="s">
        <v>94</v>
      </c>
      <c r="J226" s="39">
        <f t="shared" si="6"/>
        <v>0</v>
      </c>
      <c r="K226" s="41">
        <f t="shared" si="7"/>
        <v>0</v>
      </c>
      <c r="L226" s="39">
        <v>1.58</v>
      </c>
      <c r="M226" s="74"/>
      <c r="N226" s="74"/>
      <c r="O226" s="11"/>
      <c r="P226" s="11"/>
      <c r="Q226" s="11"/>
    </row>
    <row r="227" spans="1:17" ht="38.049999999999997">
      <c r="A227" s="36" t="s">
        <v>85</v>
      </c>
      <c r="B227" s="36" t="s">
        <v>594</v>
      </c>
      <c r="C227" s="36" t="s">
        <v>23</v>
      </c>
      <c r="D227" s="36">
        <v>996</v>
      </c>
      <c r="E227" s="37" t="s">
        <v>344</v>
      </c>
      <c r="F227" s="36" t="s">
        <v>129</v>
      </c>
      <c r="G227" s="38">
        <v>18.100000000000001</v>
      </c>
      <c r="H227" s="47"/>
      <c r="I227" s="40" t="s">
        <v>94</v>
      </c>
      <c r="J227" s="39">
        <f t="shared" si="6"/>
        <v>0</v>
      </c>
      <c r="K227" s="41">
        <f t="shared" si="7"/>
        <v>0</v>
      </c>
      <c r="L227" s="39">
        <v>11.58</v>
      </c>
      <c r="M227" s="74"/>
      <c r="N227" s="74"/>
      <c r="O227" s="11"/>
      <c r="P227" s="11"/>
      <c r="Q227" s="11"/>
    </row>
    <row r="228" spans="1:17" ht="25.35">
      <c r="A228" s="36" t="s">
        <v>85</v>
      </c>
      <c r="B228" s="36" t="s">
        <v>595</v>
      </c>
      <c r="C228" s="36" t="s">
        <v>23</v>
      </c>
      <c r="D228" s="36">
        <v>38092</v>
      </c>
      <c r="E228" s="37" t="s">
        <v>345</v>
      </c>
      <c r="F228" s="36" t="s">
        <v>148</v>
      </c>
      <c r="G228" s="38">
        <v>1</v>
      </c>
      <c r="H228" s="47"/>
      <c r="I228" s="40" t="s">
        <v>94</v>
      </c>
      <c r="J228" s="39">
        <f t="shared" si="6"/>
        <v>0</v>
      </c>
      <c r="K228" s="41">
        <f t="shared" si="7"/>
        <v>0</v>
      </c>
      <c r="L228" s="39">
        <v>1.57</v>
      </c>
      <c r="M228" s="74"/>
      <c r="N228" s="74"/>
      <c r="O228" s="11"/>
      <c r="P228" s="11"/>
      <c r="Q228" s="11"/>
    </row>
    <row r="229" spans="1:17" ht="25.35">
      <c r="A229" s="36" t="s">
        <v>85</v>
      </c>
      <c r="B229" s="36" t="s">
        <v>596</v>
      </c>
      <c r="C229" s="36" t="s">
        <v>23</v>
      </c>
      <c r="D229" s="36">
        <v>38062</v>
      </c>
      <c r="E229" s="37" t="s">
        <v>346</v>
      </c>
      <c r="F229" s="36" t="s">
        <v>148</v>
      </c>
      <c r="G229" s="38">
        <v>1</v>
      </c>
      <c r="H229" s="47"/>
      <c r="I229" s="40" t="s">
        <v>94</v>
      </c>
      <c r="J229" s="39">
        <f t="shared" si="6"/>
        <v>0</v>
      </c>
      <c r="K229" s="41">
        <f t="shared" si="7"/>
        <v>0</v>
      </c>
      <c r="L229" s="39">
        <v>4.83</v>
      </c>
      <c r="M229" s="74"/>
      <c r="N229" s="74"/>
      <c r="O229" s="11"/>
      <c r="P229" s="11"/>
      <c r="Q229" s="11"/>
    </row>
    <row r="230" spans="1:17" ht="25.35">
      <c r="A230" s="36" t="s">
        <v>85</v>
      </c>
      <c r="B230" s="36" t="s">
        <v>597</v>
      </c>
      <c r="C230" s="36" t="s">
        <v>23</v>
      </c>
      <c r="D230" s="36">
        <v>12147</v>
      </c>
      <c r="E230" s="37" t="s">
        <v>347</v>
      </c>
      <c r="F230" s="36" t="s">
        <v>148</v>
      </c>
      <c r="G230" s="38">
        <v>3</v>
      </c>
      <c r="H230" s="47"/>
      <c r="I230" s="40" t="s">
        <v>94</v>
      </c>
      <c r="J230" s="39">
        <f t="shared" si="6"/>
        <v>0</v>
      </c>
      <c r="K230" s="41">
        <f t="shared" si="7"/>
        <v>0</v>
      </c>
      <c r="L230" s="39">
        <v>9.59</v>
      </c>
      <c r="M230" s="74"/>
      <c r="N230" s="74"/>
      <c r="O230" s="11"/>
      <c r="P230" s="11"/>
      <c r="Q230" s="11"/>
    </row>
    <row r="231" spans="1:17">
      <c r="A231" s="36" t="s">
        <v>85</v>
      </c>
      <c r="B231" s="36" t="s">
        <v>598</v>
      </c>
      <c r="C231" s="36" t="s">
        <v>23</v>
      </c>
      <c r="D231" s="36">
        <v>34709</v>
      </c>
      <c r="E231" s="37" t="s">
        <v>348</v>
      </c>
      <c r="F231" s="36" t="s">
        <v>148</v>
      </c>
      <c r="G231" s="38">
        <v>1</v>
      </c>
      <c r="H231" s="47"/>
      <c r="I231" s="40" t="s">
        <v>94</v>
      </c>
      <c r="J231" s="39">
        <f t="shared" si="6"/>
        <v>0</v>
      </c>
      <c r="K231" s="41">
        <f t="shared" si="7"/>
        <v>0</v>
      </c>
      <c r="L231" s="39">
        <v>64.040000000000006</v>
      </c>
      <c r="M231" s="74"/>
      <c r="N231" s="74"/>
      <c r="O231" s="11"/>
      <c r="P231" s="11"/>
      <c r="Q231" s="11"/>
    </row>
    <row r="232" spans="1:17">
      <c r="A232" s="36" t="s">
        <v>85</v>
      </c>
      <c r="B232" s="36" t="s">
        <v>599</v>
      </c>
      <c r="C232" s="36" t="s">
        <v>23</v>
      </c>
      <c r="D232" s="36">
        <v>2391</v>
      </c>
      <c r="E232" s="37" t="s">
        <v>349</v>
      </c>
      <c r="F232" s="36" t="s">
        <v>148</v>
      </c>
      <c r="G232" s="38">
        <v>1</v>
      </c>
      <c r="H232" s="47"/>
      <c r="I232" s="40" t="s">
        <v>94</v>
      </c>
      <c r="J232" s="39">
        <f t="shared" si="6"/>
        <v>0</v>
      </c>
      <c r="K232" s="41">
        <f t="shared" si="7"/>
        <v>0</v>
      </c>
      <c r="L232" s="39">
        <v>349.31</v>
      </c>
      <c r="M232" s="74"/>
      <c r="N232" s="74"/>
      <c r="O232" s="11"/>
      <c r="P232" s="11"/>
      <c r="Q232" s="11"/>
    </row>
    <row r="233" spans="1:17">
      <c r="A233" s="36" t="s">
        <v>85</v>
      </c>
      <c r="B233" s="36" t="s">
        <v>600</v>
      </c>
      <c r="C233" s="36" t="s">
        <v>23</v>
      </c>
      <c r="D233" s="36">
        <v>34714</v>
      </c>
      <c r="E233" s="37" t="s">
        <v>350</v>
      </c>
      <c r="F233" s="36" t="s">
        <v>148</v>
      </c>
      <c r="G233" s="38">
        <v>1</v>
      </c>
      <c r="H233" s="47"/>
      <c r="I233" s="40" t="s">
        <v>94</v>
      </c>
      <c r="J233" s="39">
        <f t="shared" si="6"/>
        <v>0</v>
      </c>
      <c r="K233" s="41">
        <f t="shared" si="7"/>
        <v>0</v>
      </c>
      <c r="L233" s="39">
        <v>76.48</v>
      </c>
      <c r="M233" s="74"/>
      <c r="N233" s="74"/>
      <c r="O233" s="11"/>
      <c r="P233" s="11"/>
      <c r="Q233" s="11"/>
    </row>
    <row r="234" spans="1:17">
      <c r="A234" s="36" t="s">
        <v>85</v>
      </c>
      <c r="B234" s="36" t="s">
        <v>601</v>
      </c>
      <c r="C234" s="36" t="s">
        <v>23</v>
      </c>
      <c r="D234" s="36">
        <v>34653</v>
      </c>
      <c r="E234" s="37" t="s">
        <v>351</v>
      </c>
      <c r="F234" s="36" t="s">
        <v>148</v>
      </c>
      <c r="G234" s="38">
        <v>2</v>
      </c>
      <c r="H234" s="47"/>
      <c r="I234" s="40" t="s">
        <v>94</v>
      </c>
      <c r="J234" s="39">
        <f t="shared" si="6"/>
        <v>0</v>
      </c>
      <c r="K234" s="41">
        <f t="shared" si="7"/>
        <v>0</v>
      </c>
      <c r="L234" s="39">
        <v>9.1199999999999992</v>
      </c>
      <c r="M234" s="74"/>
      <c r="N234" s="74"/>
      <c r="O234" s="11"/>
      <c r="P234" s="11"/>
      <c r="Q234" s="11"/>
    </row>
    <row r="235" spans="1:17">
      <c r="A235" s="36" t="s">
        <v>85</v>
      </c>
      <c r="B235" s="36" t="s">
        <v>602</v>
      </c>
      <c r="C235" s="36" t="s">
        <v>23</v>
      </c>
      <c r="D235" s="36">
        <v>34616</v>
      </c>
      <c r="E235" s="37" t="s">
        <v>352</v>
      </c>
      <c r="F235" s="36" t="s">
        <v>148</v>
      </c>
      <c r="G235" s="38">
        <v>2</v>
      </c>
      <c r="H235" s="47"/>
      <c r="I235" s="40" t="s">
        <v>94</v>
      </c>
      <c r="J235" s="39">
        <f t="shared" si="6"/>
        <v>0</v>
      </c>
      <c r="K235" s="41">
        <f t="shared" si="7"/>
        <v>0</v>
      </c>
      <c r="L235" s="39">
        <v>52.27</v>
      </c>
      <c r="M235" s="74"/>
      <c r="N235" s="74"/>
      <c r="O235" s="11"/>
      <c r="P235" s="11"/>
      <c r="Q235" s="11"/>
    </row>
    <row r="236" spans="1:17" ht="25.35">
      <c r="A236" s="36" t="s">
        <v>85</v>
      </c>
      <c r="B236" s="36" t="s">
        <v>603</v>
      </c>
      <c r="C236" s="36" t="s">
        <v>23</v>
      </c>
      <c r="D236" s="36">
        <v>39471</v>
      </c>
      <c r="E236" s="37" t="s">
        <v>353</v>
      </c>
      <c r="F236" s="36" t="s">
        <v>148</v>
      </c>
      <c r="G236" s="38">
        <v>8</v>
      </c>
      <c r="H236" s="47"/>
      <c r="I236" s="40" t="s">
        <v>94</v>
      </c>
      <c r="J236" s="39">
        <f t="shared" si="6"/>
        <v>0</v>
      </c>
      <c r="K236" s="41">
        <f t="shared" si="7"/>
        <v>0</v>
      </c>
      <c r="L236" s="39">
        <v>104.97</v>
      </c>
      <c r="M236" s="74"/>
      <c r="N236" s="74"/>
      <c r="O236" s="11"/>
      <c r="P236" s="11"/>
      <c r="Q236" s="11"/>
    </row>
    <row r="237" spans="1:17" ht="25.35">
      <c r="A237" s="36" t="s">
        <v>85</v>
      </c>
      <c r="B237" s="36" t="s">
        <v>604</v>
      </c>
      <c r="C237" s="36" t="s">
        <v>23</v>
      </c>
      <c r="D237" s="36">
        <v>39447</v>
      </c>
      <c r="E237" s="37" t="s">
        <v>354</v>
      </c>
      <c r="F237" s="36" t="s">
        <v>148</v>
      </c>
      <c r="G237" s="38">
        <v>1</v>
      </c>
      <c r="H237" s="47"/>
      <c r="I237" s="40" t="s">
        <v>94</v>
      </c>
      <c r="J237" s="39">
        <f t="shared" si="6"/>
        <v>0</v>
      </c>
      <c r="K237" s="41">
        <f t="shared" si="7"/>
        <v>0</v>
      </c>
      <c r="L237" s="39">
        <v>152.82</v>
      </c>
      <c r="M237" s="74"/>
      <c r="N237" s="74"/>
      <c r="O237" s="11"/>
      <c r="P237" s="11"/>
      <c r="Q237" s="11"/>
    </row>
    <row r="238" spans="1:17">
      <c r="A238" s="36" t="s">
        <v>85</v>
      </c>
      <c r="B238" s="36" t="s">
        <v>605</v>
      </c>
      <c r="C238" s="36" t="s">
        <v>23</v>
      </c>
      <c r="D238" s="36">
        <v>2688</v>
      </c>
      <c r="E238" s="37" t="s">
        <v>355</v>
      </c>
      <c r="F238" s="36" t="s">
        <v>129</v>
      </c>
      <c r="G238" s="38">
        <v>4.4000000000000004</v>
      </c>
      <c r="H238" s="47"/>
      <c r="I238" s="40" t="s">
        <v>94</v>
      </c>
      <c r="J238" s="39">
        <f t="shared" si="6"/>
        <v>0</v>
      </c>
      <c r="K238" s="41">
        <f t="shared" si="7"/>
        <v>0</v>
      </c>
      <c r="L238" s="39">
        <v>1.39</v>
      </c>
      <c r="M238" s="74"/>
      <c r="N238" s="74"/>
      <c r="O238" s="11"/>
      <c r="P238" s="11"/>
      <c r="Q238" s="11"/>
    </row>
    <row r="239" spans="1:17">
      <c r="A239" s="36" t="s">
        <v>85</v>
      </c>
      <c r="B239" s="36" t="s">
        <v>606</v>
      </c>
      <c r="C239" s="36" t="s">
        <v>23</v>
      </c>
      <c r="D239" s="36">
        <v>2689</v>
      </c>
      <c r="E239" s="37" t="s">
        <v>356</v>
      </c>
      <c r="F239" s="36" t="s">
        <v>129</v>
      </c>
      <c r="G239" s="38">
        <v>9.6</v>
      </c>
      <c r="H239" s="47"/>
      <c r="I239" s="40" t="s">
        <v>94</v>
      </c>
      <c r="J239" s="39">
        <f t="shared" si="6"/>
        <v>0</v>
      </c>
      <c r="K239" s="41">
        <f t="shared" si="7"/>
        <v>0</v>
      </c>
      <c r="L239" s="39">
        <v>1.28</v>
      </c>
      <c r="M239" s="74"/>
      <c r="N239" s="74"/>
      <c r="O239" s="11"/>
      <c r="P239" s="11"/>
      <c r="Q239" s="11"/>
    </row>
    <row r="240" spans="1:17">
      <c r="A240" s="36" t="s">
        <v>85</v>
      </c>
      <c r="B240" s="36" t="s">
        <v>607</v>
      </c>
      <c r="C240" s="36" t="s">
        <v>23</v>
      </c>
      <c r="D240" s="36">
        <v>2690</v>
      </c>
      <c r="E240" s="37" t="s">
        <v>357</v>
      </c>
      <c r="F240" s="36" t="s">
        <v>129</v>
      </c>
      <c r="G240" s="38">
        <v>16.8</v>
      </c>
      <c r="H240" s="47"/>
      <c r="I240" s="40" t="s">
        <v>94</v>
      </c>
      <c r="J240" s="39">
        <f t="shared" si="6"/>
        <v>0</v>
      </c>
      <c r="K240" s="41">
        <f t="shared" si="7"/>
        <v>0</v>
      </c>
      <c r="L240" s="39">
        <v>2.38</v>
      </c>
      <c r="M240" s="74"/>
      <c r="N240" s="74"/>
      <c r="O240" s="11"/>
      <c r="P240" s="11"/>
      <c r="Q240" s="11"/>
    </row>
    <row r="241" spans="1:17" ht="25.35">
      <c r="A241" s="36" t="s">
        <v>85</v>
      </c>
      <c r="B241" s="36" t="s">
        <v>608</v>
      </c>
      <c r="C241" s="36" t="s">
        <v>23</v>
      </c>
      <c r="D241" s="36">
        <v>21128</v>
      </c>
      <c r="E241" s="37" t="s">
        <v>358</v>
      </c>
      <c r="F241" s="36" t="s">
        <v>129</v>
      </c>
      <c r="G241" s="38">
        <v>1</v>
      </c>
      <c r="H241" s="47"/>
      <c r="I241" s="40" t="s">
        <v>94</v>
      </c>
      <c r="J241" s="39">
        <f t="shared" si="6"/>
        <v>0</v>
      </c>
      <c r="K241" s="41">
        <f t="shared" si="7"/>
        <v>0</v>
      </c>
      <c r="L241" s="39">
        <v>9.0500000000000007</v>
      </c>
      <c r="M241" s="74"/>
      <c r="N241" s="74"/>
      <c r="O241" s="11"/>
      <c r="P241" s="11"/>
      <c r="Q241" s="11"/>
    </row>
    <row r="242" spans="1:17" ht="38.049999999999997">
      <c r="A242" s="36" t="s">
        <v>85</v>
      </c>
      <c r="B242" s="36" t="s">
        <v>609</v>
      </c>
      <c r="C242" s="36" t="s">
        <v>23</v>
      </c>
      <c r="D242" s="36">
        <v>3780</v>
      </c>
      <c r="E242" s="37" t="s">
        <v>359</v>
      </c>
      <c r="F242" s="36" t="s">
        <v>148</v>
      </c>
      <c r="G242" s="38">
        <v>4</v>
      </c>
      <c r="H242" s="47"/>
      <c r="I242" s="40" t="s">
        <v>94</v>
      </c>
      <c r="J242" s="39">
        <f t="shared" si="6"/>
        <v>0</v>
      </c>
      <c r="K242" s="41">
        <f t="shared" si="7"/>
        <v>0</v>
      </c>
      <c r="L242" s="39">
        <v>50.01</v>
      </c>
      <c r="M242" s="74"/>
      <c r="N242" s="74"/>
      <c r="O242" s="11"/>
      <c r="P242" s="11"/>
      <c r="Q242" s="11"/>
    </row>
    <row r="243" spans="1:17" ht="25.35">
      <c r="A243" s="36" t="s">
        <v>85</v>
      </c>
      <c r="B243" s="36" t="s">
        <v>610</v>
      </c>
      <c r="C243" s="36" t="s">
        <v>23</v>
      </c>
      <c r="D243" s="36">
        <v>1091</v>
      </c>
      <c r="E243" s="37" t="s">
        <v>360</v>
      </c>
      <c r="F243" s="36" t="s">
        <v>148</v>
      </c>
      <c r="G243" s="38">
        <v>1</v>
      </c>
      <c r="H243" s="47"/>
      <c r="I243" s="40" t="s">
        <v>94</v>
      </c>
      <c r="J243" s="39">
        <f t="shared" si="6"/>
        <v>0</v>
      </c>
      <c r="K243" s="41">
        <f t="shared" si="7"/>
        <v>0</v>
      </c>
      <c r="L243" s="39">
        <v>19.47</v>
      </c>
      <c r="M243" s="74"/>
      <c r="N243" s="74"/>
      <c r="O243" s="11"/>
      <c r="P243" s="11"/>
      <c r="Q243" s="11"/>
    </row>
    <row r="244" spans="1:17">
      <c r="A244" s="36" t="s">
        <v>85</v>
      </c>
      <c r="B244" s="36" t="s">
        <v>611</v>
      </c>
      <c r="C244" s="36" t="s">
        <v>23</v>
      </c>
      <c r="D244" s="36">
        <v>862</v>
      </c>
      <c r="E244" s="37" t="s">
        <v>361</v>
      </c>
      <c r="F244" s="36" t="s">
        <v>129</v>
      </c>
      <c r="G244" s="38">
        <v>3</v>
      </c>
      <c r="H244" s="47"/>
      <c r="I244" s="40" t="s">
        <v>94</v>
      </c>
      <c r="J244" s="39">
        <f t="shared" si="6"/>
        <v>0</v>
      </c>
      <c r="K244" s="41">
        <f t="shared" si="7"/>
        <v>0</v>
      </c>
      <c r="L244" s="39">
        <v>4.1900000000000004</v>
      </c>
      <c r="M244" s="74"/>
      <c r="N244" s="74"/>
      <c r="O244" s="11"/>
      <c r="P244" s="11"/>
      <c r="Q244" s="11"/>
    </row>
    <row r="245" spans="1:17" ht="25.35">
      <c r="A245" s="36" t="s">
        <v>85</v>
      </c>
      <c r="B245" s="36" t="s">
        <v>612</v>
      </c>
      <c r="C245" s="36" t="s">
        <v>23</v>
      </c>
      <c r="D245" s="36">
        <v>34643</v>
      </c>
      <c r="E245" s="37" t="s">
        <v>362</v>
      </c>
      <c r="F245" s="36" t="s">
        <v>148</v>
      </c>
      <c r="G245" s="38">
        <v>1</v>
      </c>
      <c r="H245" s="47"/>
      <c r="I245" s="40" t="s">
        <v>94</v>
      </c>
      <c r="J245" s="39">
        <f t="shared" ref="J245:J272" si="8">IF(I245=$U$1,ROUND(H245*(1+$V$1),2),IF(I245=$U$2,ROUND(H245*(1+$V$2),2),"ERRO"))</f>
        <v>0</v>
      </c>
      <c r="K245" s="41">
        <f t="shared" ref="K245:K272" si="9">ROUND(J245*G245,2)</f>
        <v>0</v>
      </c>
      <c r="L245" s="39">
        <v>10.62</v>
      </c>
      <c r="M245" s="74"/>
      <c r="N245" s="74"/>
      <c r="O245" s="11"/>
      <c r="P245" s="11"/>
      <c r="Q245" s="11"/>
    </row>
    <row r="246" spans="1:17" ht="25.35">
      <c r="A246" s="36" t="s">
        <v>85</v>
      </c>
      <c r="B246" s="36" t="s">
        <v>613</v>
      </c>
      <c r="C246" s="36" t="s">
        <v>9</v>
      </c>
      <c r="D246" s="36">
        <v>96985</v>
      </c>
      <c r="E246" s="37" t="s">
        <v>363</v>
      </c>
      <c r="F246" s="36" t="s">
        <v>17</v>
      </c>
      <c r="G246" s="38">
        <v>2</v>
      </c>
      <c r="H246" s="47"/>
      <c r="I246" s="40" t="s">
        <v>87</v>
      </c>
      <c r="J246" s="39">
        <f t="shared" si="8"/>
        <v>0</v>
      </c>
      <c r="K246" s="41">
        <f t="shared" si="9"/>
        <v>0</v>
      </c>
      <c r="L246" s="39">
        <v>37.64</v>
      </c>
      <c r="M246" s="74"/>
      <c r="N246" s="74"/>
      <c r="O246" s="11"/>
      <c r="P246" s="11"/>
      <c r="Q246" s="11"/>
    </row>
    <row r="247" spans="1:17">
      <c r="A247" s="36" t="s">
        <v>85</v>
      </c>
      <c r="B247" s="36" t="s">
        <v>614</v>
      </c>
      <c r="C247" s="36" t="s">
        <v>23</v>
      </c>
      <c r="D247" s="36">
        <v>7569</v>
      </c>
      <c r="E247" s="37" t="s">
        <v>364</v>
      </c>
      <c r="F247" s="36" t="s">
        <v>148</v>
      </c>
      <c r="G247" s="38">
        <v>1</v>
      </c>
      <c r="H247" s="47"/>
      <c r="I247" s="40" t="s">
        <v>94</v>
      </c>
      <c r="J247" s="39">
        <f t="shared" si="8"/>
        <v>0</v>
      </c>
      <c r="K247" s="41">
        <f t="shared" si="9"/>
        <v>0</v>
      </c>
      <c r="L247" s="39">
        <v>42.25</v>
      </c>
      <c r="M247" s="74"/>
      <c r="N247" s="74"/>
      <c r="O247" s="11"/>
      <c r="P247" s="11"/>
      <c r="Q247" s="11"/>
    </row>
    <row r="248" spans="1:17" ht="25.35">
      <c r="A248" s="36" t="s">
        <v>85</v>
      </c>
      <c r="B248" s="36" t="s">
        <v>615</v>
      </c>
      <c r="C248" s="36" t="s">
        <v>23</v>
      </c>
      <c r="D248" s="36">
        <v>3398</v>
      </c>
      <c r="E248" s="37" t="s">
        <v>365</v>
      </c>
      <c r="F248" s="36" t="s">
        <v>148</v>
      </c>
      <c r="G248" s="38">
        <v>1</v>
      </c>
      <c r="H248" s="47"/>
      <c r="I248" s="40" t="s">
        <v>94</v>
      </c>
      <c r="J248" s="39">
        <f t="shared" si="8"/>
        <v>0</v>
      </c>
      <c r="K248" s="41">
        <f t="shared" si="9"/>
        <v>0</v>
      </c>
      <c r="L248" s="39">
        <v>6.14</v>
      </c>
      <c r="M248" s="74"/>
      <c r="N248" s="74"/>
      <c r="O248" s="11"/>
      <c r="P248" s="11"/>
      <c r="Q248" s="11"/>
    </row>
    <row r="249" spans="1:17" ht="25.35">
      <c r="A249" s="36" t="s">
        <v>85</v>
      </c>
      <c r="B249" s="36" t="s">
        <v>616</v>
      </c>
      <c r="C249" s="36" t="s">
        <v>23</v>
      </c>
      <c r="D249" s="36">
        <v>5050</v>
      </c>
      <c r="E249" s="37" t="s">
        <v>366</v>
      </c>
      <c r="F249" s="36" t="s">
        <v>148</v>
      </c>
      <c r="G249" s="38">
        <v>1</v>
      </c>
      <c r="H249" s="47"/>
      <c r="I249" s="40" t="s">
        <v>94</v>
      </c>
      <c r="J249" s="39">
        <f t="shared" si="8"/>
        <v>0</v>
      </c>
      <c r="K249" s="41">
        <f t="shared" si="9"/>
        <v>0</v>
      </c>
      <c r="L249" s="39">
        <v>267.89999999999998</v>
      </c>
      <c r="M249" s="74"/>
      <c r="N249" s="74"/>
      <c r="O249" s="11"/>
      <c r="P249" s="11"/>
      <c r="Q249" s="11"/>
    </row>
    <row r="250" spans="1:17">
      <c r="A250" s="36" t="s">
        <v>85</v>
      </c>
      <c r="B250" s="36" t="s">
        <v>617</v>
      </c>
      <c r="C250" s="36" t="s">
        <v>9</v>
      </c>
      <c r="D250" s="36" t="s">
        <v>367</v>
      </c>
      <c r="E250" s="37" t="s">
        <v>368</v>
      </c>
      <c r="F250" s="36" t="s">
        <v>74</v>
      </c>
      <c r="G250" s="38">
        <v>40</v>
      </c>
      <c r="H250" s="47"/>
      <c r="I250" s="40" t="s">
        <v>87</v>
      </c>
      <c r="J250" s="39">
        <f t="shared" si="8"/>
        <v>0</v>
      </c>
      <c r="K250" s="41">
        <f t="shared" si="9"/>
        <v>0</v>
      </c>
      <c r="L250" s="39">
        <v>22.63</v>
      </c>
      <c r="M250" s="74"/>
      <c r="N250" s="74"/>
      <c r="O250" s="11"/>
      <c r="P250" s="11"/>
      <c r="Q250" s="11"/>
    </row>
    <row r="251" spans="1:17" ht="25.35">
      <c r="A251" s="36" t="s">
        <v>85</v>
      </c>
      <c r="B251" s="36" t="s">
        <v>618</v>
      </c>
      <c r="C251" s="36" t="s">
        <v>23</v>
      </c>
      <c r="D251" s="36">
        <v>38056</v>
      </c>
      <c r="E251" s="37" t="s">
        <v>369</v>
      </c>
      <c r="F251" s="36" t="s">
        <v>148</v>
      </c>
      <c r="G251" s="38">
        <v>2</v>
      </c>
      <c r="H251" s="47"/>
      <c r="I251" s="40" t="s">
        <v>94</v>
      </c>
      <c r="J251" s="39">
        <f t="shared" si="8"/>
        <v>0</v>
      </c>
      <c r="K251" s="41">
        <f t="shared" si="9"/>
        <v>0</v>
      </c>
      <c r="L251" s="39">
        <v>14.4</v>
      </c>
      <c r="M251" s="74"/>
      <c r="N251" s="74"/>
      <c r="O251" s="11"/>
      <c r="P251" s="11"/>
      <c r="Q251" s="11"/>
    </row>
    <row r="252" spans="1:17" ht="25.35">
      <c r="A252" s="36" t="s">
        <v>85</v>
      </c>
      <c r="B252" s="36" t="s">
        <v>619</v>
      </c>
      <c r="C252" s="36" t="s">
        <v>23</v>
      </c>
      <c r="D252" s="36" t="s">
        <v>370</v>
      </c>
      <c r="E252" s="37" t="s">
        <v>371</v>
      </c>
      <c r="F252" s="36" t="s">
        <v>148</v>
      </c>
      <c r="G252" s="38">
        <v>1</v>
      </c>
      <c r="H252" s="47"/>
      <c r="I252" s="40" t="s">
        <v>94</v>
      </c>
      <c r="J252" s="39">
        <f t="shared" si="8"/>
        <v>0</v>
      </c>
      <c r="K252" s="41">
        <f t="shared" si="9"/>
        <v>0</v>
      </c>
      <c r="L252" s="39">
        <v>154.49</v>
      </c>
      <c r="M252" s="74"/>
      <c r="N252" s="74"/>
      <c r="O252" s="11"/>
      <c r="P252" s="11"/>
      <c r="Q252" s="11"/>
    </row>
    <row r="253" spans="1:17" ht="25.35">
      <c r="A253" s="36" t="s">
        <v>85</v>
      </c>
      <c r="B253" s="36" t="s">
        <v>620</v>
      </c>
      <c r="C253" s="36" t="s">
        <v>23</v>
      </c>
      <c r="D253" s="36">
        <v>13395</v>
      </c>
      <c r="E253" s="37" t="s">
        <v>372</v>
      </c>
      <c r="F253" s="36" t="s">
        <v>148</v>
      </c>
      <c r="G253" s="38">
        <v>1</v>
      </c>
      <c r="H253" s="47"/>
      <c r="I253" s="40" t="s">
        <v>94</v>
      </c>
      <c r="J253" s="39">
        <f t="shared" si="8"/>
        <v>0</v>
      </c>
      <c r="K253" s="41">
        <f t="shared" si="9"/>
        <v>0</v>
      </c>
      <c r="L253" s="39">
        <v>186.72</v>
      </c>
      <c r="M253" s="74"/>
      <c r="N253" s="74"/>
      <c r="O253" s="11"/>
      <c r="P253" s="11"/>
      <c r="Q253" s="11"/>
    </row>
    <row r="254" spans="1:17">
      <c r="A254" s="36" t="s">
        <v>85</v>
      </c>
      <c r="B254" s="36" t="s">
        <v>621</v>
      </c>
      <c r="C254" s="36" t="s">
        <v>9</v>
      </c>
      <c r="D254" s="36">
        <v>88264</v>
      </c>
      <c r="E254" s="37" t="s">
        <v>373</v>
      </c>
      <c r="F254" s="36" t="s">
        <v>74</v>
      </c>
      <c r="G254" s="38">
        <v>176</v>
      </c>
      <c r="H254" s="47"/>
      <c r="I254" s="40" t="s">
        <v>87</v>
      </c>
      <c r="J254" s="39">
        <f t="shared" si="8"/>
        <v>0</v>
      </c>
      <c r="K254" s="41">
        <f t="shared" si="9"/>
        <v>0</v>
      </c>
      <c r="L254" s="39">
        <v>21.14</v>
      </c>
      <c r="M254" s="74"/>
      <c r="N254" s="74"/>
      <c r="O254" s="11"/>
      <c r="P254" s="11"/>
      <c r="Q254" s="11"/>
    </row>
    <row r="255" spans="1:17">
      <c r="A255" s="36" t="s">
        <v>85</v>
      </c>
      <c r="B255" s="36" t="s">
        <v>622</v>
      </c>
      <c r="C255" s="36" t="s">
        <v>9</v>
      </c>
      <c r="D255" s="36">
        <v>88247</v>
      </c>
      <c r="E255" s="37" t="s">
        <v>374</v>
      </c>
      <c r="F255" s="36" t="s">
        <v>74</v>
      </c>
      <c r="G255" s="38">
        <v>352</v>
      </c>
      <c r="H255" s="47"/>
      <c r="I255" s="40" t="s">
        <v>87</v>
      </c>
      <c r="J255" s="39">
        <f t="shared" si="8"/>
        <v>0</v>
      </c>
      <c r="K255" s="41">
        <f t="shared" si="9"/>
        <v>0</v>
      </c>
      <c r="L255" s="39">
        <v>16.010000000000002</v>
      </c>
      <c r="M255" s="74"/>
      <c r="N255" s="74"/>
      <c r="O255" s="11"/>
      <c r="P255" s="11"/>
      <c r="Q255" s="11"/>
    </row>
    <row r="256" spans="1:17">
      <c r="A256" s="36" t="s">
        <v>85</v>
      </c>
      <c r="B256" s="36" t="s">
        <v>623</v>
      </c>
      <c r="C256" s="36" t="s">
        <v>9</v>
      </c>
      <c r="D256" s="36" t="s">
        <v>375</v>
      </c>
      <c r="E256" s="37" t="s">
        <v>82</v>
      </c>
      <c r="F256" s="36" t="s">
        <v>74</v>
      </c>
      <c r="G256" s="38">
        <v>352</v>
      </c>
      <c r="H256" s="47"/>
      <c r="I256" s="40" t="s">
        <v>87</v>
      </c>
      <c r="J256" s="39">
        <f t="shared" si="8"/>
        <v>0</v>
      </c>
      <c r="K256" s="41">
        <f t="shared" si="9"/>
        <v>0</v>
      </c>
      <c r="L256" s="39">
        <v>21.88</v>
      </c>
      <c r="M256" s="74"/>
      <c r="N256" s="74"/>
      <c r="O256" s="11"/>
      <c r="P256" s="11"/>
      <c r="Q256" s="11"/>
    </row>
    <row r="257" spans="1:17">
      <c r="A257" s="42" t="s">
        <v>119</v>
      </c>
      <c r="B257" s="42" t="s">
        <v>624</v>
      </c>
      <c r="C257" s="42"/>
      <c r="D257" s="43"/>
      <c r="E257" s="44" t="s">
        <v>625</v>
      </c>
      <c r="F257" s="42" t="s">
        <v>86</v>
      </c>
      <c r="G257" s="45"/>
      <c r="H257" s="78"/>
      <c r="I257" s="46"/>
      <c r="J257" s="46"/>
      <c r="K257" s="46">
        <f>SUM(K258:K264)</f>
        <v>0</v>
      </c>
      <c r="L257" s="46"/>
      <c r="M257" s="75"/>
      <c r="N257" s="75"/>
      <c r="O257" s="12"/>
      <c r="P257" s="12"/>
      <c r="Q257" s="12"/>
    </row>
    <row r="258" spans="1:17" ht="38.049999999999997">
      <c r="A258" s="36" t="s">
        <v>85</v>
      </c>
      <c r="B258" s="36" t="s">
        <v>626</v>
      </c>
      <c r="C258" s="36" t="s">
        <v>9</v>
      </c>
      <c r="D258" s="36" t="s">
        <v>376</v>
      </c>
      <c r="E258" s="37" t="s">
        <v>377</v>
      </c>
      <c r="F258" s="36" t="s">
        <v>17</v>
      </c>
      <c r="G258" s="38">
        <v>4</v>
      </c>
      <c r="H258" s="47"/>
      <c r="I258" s="40" t="s">
        <v>87</v>
      </c>
      <c r="J258" s="39">
        <f t="shared" si="8"/>
        <v>0</v>
      </c>
      <c r="K258" s="41">
        <f t="shared" si="9"/>
        <v>0</v>
      </c>
      <c r="L258" s="39">
        <v>2789.2</v>
      </c>
      <c r="M258" s="74"/>
      <c r="N258" s="74"/>
      <c r="O258" s="11"/>
      <c r="P258" s="11"/>
      <c r="Q258" s="11"/>
    </row>
    <row r="259" spans="1:17" ht="38.049999999999997">
      <c r="A259" s="36" t="s">
        <v>85</v>
      </c>
      <c r="B259" s="36" t="s">
        <v>627</v>
      </c>
      <c r="C259" s="36" t="s">
        <v>9</v>
      </c>
      <c r="D259" s="36" t="s">
        <v>378</v>
      </c>
      <c r="E259" s="37" t="s">
        <v>379</v>
      </c>
      <c r="F259" s="36" t="s">
        <v>24</v>
      </c>
      <c r="G259" s="38">
        <v>4</v>
      </c>
      <c r="H259" s="47"/>
      <c r="I259" s="40" t="s">
        <v>87</v>
      </c>
      <c r="J259" s="39">
        <f t="shared" si="8"/>
        <v>0</v>
      </c>
      <c r="K259" s="41">
        <f t="shared" si="9"/>
        <v>0</v>
      </c>
      <c r="L259" s="39">
        <v>1250.43</v>
      </c>
      <c r="M259" s="74"/>
      <c r="N259" s="74"/>
      <c r="O259" s="11"/>
      <c r="P259" s="11"/>
      <c r="Q259" s="11"/>
    </row>
    <row r="260" spans="1:17" ht="38.049999999999997">
      <c r="A260" s="36" t="s">
        <v>85</v>
      </c>
      <c r="B260" s="36" t="s">
        <v>628</v>
      </c>
      <c r="C260" s="36" t="s">
        <v>9</v>
      </c>
      <c r="D260" s="36" t="s">
        <v>380</v>
      </c>
      <c r="E260" s="37" t="s">
        <v>381</v>
      </c>
      <c r="F260" s="36" t="s">
        <v>17</v>
      </c>
      <c r="G260" s="38">
        <v>1</v>
      </c>
      <c r="H260" s="47"/>
      <c r="I260" s="40" t="s">
        <v>87</v>
      </c>
      <c r="J260" s="39">
        <f t="shared" si="8"/>
        <v>0</v>
      </c>
      <c r="K260" s="41">
        <f t="shared" si="9"/>
        <v>0</v>
      </c>
      <c r="L260" s="39">
        <v>5512.36</v>
      </c>
      <c r="M260" s="74"/>
      <c r="N260" s="74"/>
      <c r="O260" s="11"/>
      <c r="P260" s="11"/>
      <c r="Q260" s="11"/>
    </row>
    <row r="261" spans="1:17" ht="38.049999999999997">
      <c r="A261" s="36" t="s">
        <v>85</v>
      </c>
      <c r="B261" s="36" t="s">
        <v>629</v>
      </c>
      <c r="C261" s="36" t="s">
        <v>9</v>
      </c>
      <c r="D261" s="36" t="s">
        <v>382</v>
      </c>
      <c r="E261" s="37" t="s">
        <v>383</v>
      </c>
      <c r="F261" s="36" t="s">
        <v>24</v>
      </c>
      <c r="G261" s="38">
        <v>1</v>
      </c>
      <c r="H261" s="47"/>
      <c r="I261" s="40" t="s">
        <v>87</v>
      </c>
      <c r="J261" s="39">
        <f t="shared" si="8"/>
        <v>0</v>
      </c>
      <c r="K261" s="41">
        <f t="shared" si="9"/>
        <v>0</v>
      </c>
      <c r="L261" s="39">
        <v>1978.95</v>
      </c>
      <c r="M261" s="74"/>
      <c r="N261" s="74"/>
      <c r="O261" s="11"/>
      <c r="P261" s="11"/>
      <c r="Q261" s="11"/>
    </row>
    <row r="262" spans="1:17" ht="50.7">
      <c r="A262" s="36" t="s">
        <v>85</v>
      </c>
      <c r="B262" s="36" t="s">
        <v>630</v>
      </c>
      <c r="C262" s="36" t="s">
        <v>9</v>
      </c>
      <c r="D262" s="36" t="s">
        <v>384</v>
      </c>
      <c r="E262" s="37" t="s">
        <v>146</v>
      </c>
      <c r="F262" s="36" t="s">
        <v>20</v>
      </c>
      <c r="G262" s="38">
        <v>148.5</v>
      </c>
      <c r="H262" s="47"/>
      <c r="I262" s="40" t="s">
        <v>87</v>
      </c>
      <c r="J262" s="39">
        <f t="shared" si="8"/>
        <v>0</v>
      </c>
      <c r="K262" s="41">
        <f t="shared" si="9"/>
        <v>0</v>
      </c>
      <c r="L262" s="39">
        <v>9.18</v>
      </c>
      <c r="M262" s="74"/>
      <c r="N262" s="74"/>
      <c r="O262" s="11"/>
      <c r="P262" s="11"/>
      <c r="Q262" s="11"/>
    </row>
    <row r="263" spans="1:17" ht="38.049999999999997">
      <c r="A263" s="36" t="s">
        <v>85</v>
      </c>
      <c r="B263" s="36" t="s">
        <v>631</v>
      </c>
      <c r="C263" s="36" t="s">
        <v>9</v>
      </c>
      <c r="D263" s="36" t="s">
        <v>385</v>
      </c>
      <c r="E263" s="37" t="s">
        <v>386</v>
      </c>
      <c r="F263" s="36" t="s">
        <v>24</v>
      </c>
      <c r="G263" s="38">
        <v>66</v>
      </c>
      <c r="H263" s="47"/>
      <c r="I263" s="40" t="s">
        <v>87</v>
      </c>
      <c r="J263" s="39">
        <f t="shared" si="8"/>
        <v>0</v>
      </c>
      <c r="K263" s="41">
        <f t="shared" si="9"/>
        <v>0</v>
      </c>
      <c r="L263" s="39">
        <v>129.06</v>
      </c>
      <c r="M263" s="74"/>
      <c r="N263" s="74"/>
      <c r="O263" s="11"/>
      <c r="P263" s="11"/>
      <c r="Q263" s="11"/>
    </row>
    <row r="264" spans="1:17" ht="50.7">
      <c r="A264" s="36" t="s">
        <v>85</v>
      </c>
      <c r="B264" s="36" t="s">
        <v>632</v>
      </c>
      <c r="C264" s="36" t="s">
        <v>9</v>
      </c>
      <c r="D264" s="36" t="s">
        <v>387</v>
      </c>
      <c r="E264" s="37" t="s">
        <v>135</v>
      </c>
      <c r="F264" s="36" t="s">
        <v>20</v>
      </c>
      <c r="G264" s="38">
        <v>135.5</v>
      </c>
      <c r="H264" s="47"/>
      <c r="I264" s="40" t="s">
        <v>87</v>
      </c>
      <c r="J264" s="39">
        <f t="shared" si="8"/>
        <v>0</v>
      </c>
      <c r="K264" s="41">
        <f t="shared" si="9"/>
        <v>0</v>
      </c>
      <c r="L264" s="39">
        <v>14.28</v>
      </c>
      <c r="M264" s="74"/>
      <c r="N264" s="74"/>
      <c r="O264" s="11"/>
      <c r="P264" s="11"/>
      <c r="Q264" s="11"/>
    </row>
    <row r="265" spans="1:17">
      <c r="A265" s="29" t="s">
        <v>90</v>
      </c>
      <c r="B265" s="29" t="s">
        <v>633</v>
      </c>
      <c r="C265" s="29"/>
      <c r="D265" s="30"/>
      <c r="E265" s="31" t="s">
        <v>634</v>
      </c>
      <c r="F265" s="29" t="s">
        <v>86</v>
      </c>
      <c r="G265" s="32"/>
      <c r="H265" s="77"/>
      <c r="I265" s="34"/>
      <c r="J265" s="34"/>
      <c r="K265" s="35">
        <f>SUM(K266:K268)</f>
        <v>0</v>
      </c>
      <c r="L265" s="33"/>
      <c r="M265" s="73"/>
      <c r="N265" s="73"/>
      <c r="O265" s="10"/>
      <c r="P265" s="10"/>
      <c r="Q265" s="10"/>
    </row>
    <row r="266" spans="1:17">
      <c r="A266" s="36" t="s">
        <v>85</v>
      </c>
      <c r="B266" s="36" t="s">
        <v>635</v>
      </c>
      <c r="C266" s="36" t="s">
        <v>9</v>
      </c>
      <c r="D266" s="36" t="s">
        <v>388</v>
      </c>
      <c r="E266" s="37" t="s">
        <v>389</v>
      </c>
      <c r="F266" s="36" t="s">
        <v>390</v>
      </c>
      <c r="G266" s="38">
        <v>8</v>
      </c>
      <c r="H266" s="47"/>
      <c r="I266" s="40" t="s">
        <v>87</v>
      </c>
      <c r="J266" s="39">
        <f t="shared" si="8"/>
        <v>0</v>
      </c>
      <c r="K266" s="41">
        <f t="shared" si="9"/>
        <v>0</v>
      </c>
      <c r="L266" s="39">
        <v>6447.16</v>
      </c>
      <c r="M266" s="74"/>
      <c r="N266" s="74"/>
      <c r="O266" s="11"/>
      <c r="P266" s="11"/>
      <c r="Q266" s="11"/>
    </row>
    <row r="267" spans="1:17">
      <c r="A267" s="36" t="s">
        <v>85</v>
      </c>
      <c r="B267" s="36" t="s">
        <v>636</v>
      </c>
      <c r="C267" s="36" t="s">
        <v>9</v>
      </c>
      <c r="D267" s="36" t="s">
        <v>391</v>
      </c>
      <c r="E267" s="37" t="s">
        <v>392</v>
      </c>
      <c r="F267" s="36" t="s">
        <v>74</v>
      </c>
      <c r="G267" s="38">
        <v>2816</v>
      </c>
      <c r="H267" s="47"/>
      <c r="I267" s="40" t="s">
        <v>87</v>
      </c>
      <c r="J267" s="39">
        <f t="shared" si="8"/>
        <v>0</v>
      </c>
      <c r="K267" s="41">
        <f t="shared" si="9"/>
        <v>0</v>
      </c>
      <c r="L267" s="39">
        <v>28.87</v>
      </c>
      <c r="M267" s="74"/>
      <c r="N267" s="74"/>
      <c r="O267" s="11"/>
      <c r="P267" s="11"/>
      <c r="Q267" s="11"/>
    </row>
    <row r="268" spans="1:17">
      <c r="A268" s="36" t="s">
        <v>85</v>
      </c>
      <c r="B268" s="36" t="s">
        <v>637</v>
      </c>
      <c r="C268" s="36" t="s">
        <v>9</v>
      </c>
      <c r="D268" s="36" t="s">
        <v>393</v>
      </c>
      <c r="E268" s="37" t="s">
        <v>394</v>
      </c>
      <c r="F268" s="36" t="s">
        <v>74</v>
      </c>
      <c r="G268" s="38">
        <v>704</v>
      </c>
      <c r="H268" s="47"/>
      <c r="I268" s="40" t="s">
        <v>87</v>
      </c>
      <c r="J268" s="39">
        <f t="shared" si="8"/>
        <v>0</v>
      </c>
      <c r="K268" s="41">
        <f t="shared" si="9"/>
        <v>0</v>
      </c>
      <c r="L268" s="39">
        <v>97.48</v>
      </c>
      <c r="M268" s="74"/>
      <c r="N268" s="74"/>
      <c r="O268" s="11"/>
      <c r="P268" s="11"/>
      <c r="Q268" s="11"/>
    </row>
    <row r="269" spans="1:17">
      <c r="A269" s="29" t="s">
        <v>90</v>
      </c>
      <c r="B269" s="29" t="s">
        <v>638</v>
      </c>
      <c r="C269" s="29"/>
      <c r="D269" s="30"/>
      <c r="E269" s="31" t="s">
        <v>639</v>
      </c>
      <c r="F269" s="29" t="s">
        <v>86</v>
      </c>
      <c r="G269" s="32"/>
      <c r="H269" s="77"/>
      <c r="I269" s="30"/>
      <c r="J269" s="30"/>
      <c r="K269" s="33">
        <f>SUM(K270:K272)</f>
        <v>0</v>
      </c>
      <c r="L269" s="33"/>
      <c r="M269" s="76"/>
      <c r="N269" s="76"/>
      <c r="O269" s="13"/>
      <c r="P269" s="13"/>
      <c r="Q269" s="13"/>
    </row>
    <row r="270" spans="1:17">
      <c r="A270" s="36" t="s">
        <v>85</v>
      </c>
      <c r="B270" s="36" t="s">
        <v>640</v>
      </c>
      <c r="C270" s="36" t="s">
        <v>9</v>
      </c>
      <c r="D270" s="36" t="s">
        <v>395</v>
      </c>
      <c r="E270" s="37" t="s">
        <v>396</v>
      </c>
      <c r="F270" s="36" t="s">
        <v>74</v>
      </c>
      <c r="G270" s="38">
        <v>160</v>
      </c>
      <c r="H270" s="47"/>
      <c r="I270" s="40" t="s">
        <v>87</v>
      </c>
      <c r="J270" s="39">
        <f t="shared" si="8"/>
        <v>0</v>
      </c>
      <c r="K270" s="41">
        <f t="shared" si="9"/>
        <v>0</v>
      </c>
      <c r="L270" s="39">
        <v>53.61</v>
      </c>
      <c r="M270" s="74"/>
      <c r="N270" s="74"/>
      <c r="O270" s="11"/>
      <c r="P270" s="11"/>
      <c r="Q270" s="11"/>
    </row>
    <row r="271" spans="1:17">
      <c r="A271" s="36" t="s">
        <v>85</v>
      </c>
      <c r="B271" s="36" t="s">
        <v>641</v>
      </c>
      <c r="C271" s="36" t="s">
        <v>9</v>
      </c>
      <c r="D271" s="36" t="s">
        <v>397</v>
      </c>
      <c r="E271" s="37" t="s">
        <v>398</v>
      </c>
      <c r="F271" s="36" t="s">
        <v>74</v>
      </c>
      <c r="G271" s="38">
        <v>160</v>
      </c>
      <c r="H271" s="47"/>
      <c r="I271" s="40" t="s">
        <v>87</v>
      </c>
      <c r="J271" s="39">
        <f t="shared" si="8"/>
        <v>0</v>
      </c>
      <c r="K271" s="41">
        <f t="shared" si="9"/>
        <v>0</v>
      </c>
      <c r="L271" s="39">
        <v>60.51</v>
      </c>
      <c r="M271" s="74"/>
      <c r="N271" s="74"/>
      <c r="O271" s="11"/>
      <c r="P271" s="11"/>
      <c r="Q271" s="11"/>
    </row>
    <row r="272" spans="1:17">
      <c r="A272" s="36" t="s">
        <v>85</v>
      </c>
      <c r="B272" s="36" t="s">
        <v>642</v>
      </c>
      <c r="C272" s="36" t="s">
        <v>9</v>
      </c>
      <c r="D272" s="36" t="s">
        <v>399</v>
      </c>
      <c r="E272" s="37" t="s">
        <v>400</v>
      </c>
      <c r="F272" s="36" t="s">
        <v>74</v>
      </c>
      <c r="G272" s="38">
        <v>40</v>
      </c>
      <c r="H272" s="47"/>
      <c r="I272" s="40" t="s">
        <v>87</v>
      </c>
      <c r="J272" s="39">
        <f t="shared" si="8"/>
        <v>0</v>
      </c>
      <c r="K272" s="41">
        <f t="shared" si="9"/>
        <v>0</v>
      </c>
      <c r="L272" s="39">
        <v>132.91999999999999</v>
      </c>
      <c r="M272" s="74"/>
      <c r="N272" s="74"/>
      <c r="O272" s="11"/>
      <c r="P272" s="11"/>
      <c r="Q272" s="11"/>
    </row>
  </sheetData>
  <sheetProtection password="9918" sheet="1" objects="1" scenarios="1"/>
  <mergeCells count="36">
    <mergeCell ref="A16:D16"/>
    <mergeCell ref="G16:H16"/>
    <mergeCell ref="I16:K16"/>
    <mergeCell ref="A17:D17"/>
    <mergeCell ref="A18:D18"/>
    <mergeCell ref="A14:D14"/>
    <mergeCell ref="G14:H14"/>
    <mergeCell ref="I14:K14"/>
    <mergeCell ref="A15:D15"/>
    <mergeCell ref="G15:H15"/>
    <mergeCell ref="I15:K15"/>
    <mergeCell ref="A12:D12"/>
    <mergeCell ref="G12:H12"/>
    <mergeCell ref="I12:K12"/>
    <mergeCell ref="A13:D13"/>
    <mergeCell ref="G13:H13"/>
    <mergeCell ref="I13:K13"/>
    <mergeCell ref="A10:D10"/>
    <mergeCell ref="G10:H10"/>
    <mergeCell ref="I10:K10"/>
    <mergeCell ref="A11:D11"/>
    <mergeCell ref="G11:H11"/>
    <mergeCell ref="I11:K11"/>
    <mergeCell ref="A8:D8"/>
    <mergeCell ref="G8:H8"/>
    <mergeCell ref="I8:K8"/>
    <mergeCell ref="A9:D9"/>
    <mergeCell ref="G9:H9"/>
    <mergeCell ref="I9:K9"/>
    <mergeCell ref="A2:E4"/>
    <mergeCell ref="A5:D5"/>
    <mergeCell ref="G5:K6"/>
    <mergeCell ref="A6:D6"/>
    <mergeCell ref="A7:D7"/>
    <mergeCell ref="G7:H7"/>
    <mergeCell ref="I7:K7"/>
  </mergeCells>
  <conditionalFormatting sqref="H39:H55 H57:H70 H72:H85 H88:H100 H102:H112 H114:H126 H130:H139 H141:H145 H147 H150:H165 H167:H176 H178:H211 H213:H256 H258:H264 H266:H268 H270:H272 H23:H36">
    <cfRule type="cellIs" dxfId="50" priority="23" operator="greaterThan">
      <formula>L23</formula>
    </cfRule>
  </conditionalFormatting>
  <conditionalFormatting sqref="I15:K15">
    <cfRule type="cellIs" dxfId="49" priority="22" operator="greaterThan">
      <formula>$E$17</formula>
    </cfRule>
  </conditionalFormatting>
  <conditionalFormatting sqref="I16:K16">
    <cfRule type="cellIs" dxfId="48" priority="21" operator="greaterThan">
      <formula>$E$18</formula>
    </cfRule>
  </conditionalFormatting>
  <conditionalFormatting sqref="H23:H29">
    <cfRule type="containsBlanks" dxfId="47" priority="20">
      <formula>LEN(TRIM(H23))=0</formula>
    </cfRule>
  </conditionalFormatting>
  <conditionalFormatting sqref="I7:K14">
    <cfRule type="containsBlanks" dxfId="46" priority="19">
      <formula>LEN(TRIM(I7))=0</formula>
    </cfRule>
  </conditionalFormatting>
  <conditionalFormatting sqref="H24:H36">
    <cfRule type="containsBlanks" dxfId="45" priority="18">
      <formula>LEN(TRIM(H24))=0</formula>
    </cfRule>
  </conditionalFormatting>
  <conditionalFormatting sqref="H39:H55">
    <cfRule type="containsBlanks" dxfId="44" priority="17">
      <formula>LEN(TRIM(H39))=0</formula>
    </cfRule>
  </conditionalFormatting>
  <conditionalFormatting sqref="H57:H70">
    <cfRule type="containsBlanks" dxfId="43" priority="16">
      <formula>LEN(TRIM(H57))=0</formula>
    </cfRule>
  </conditionalFormatting>
  <conditionalFormatting sqref="H72:H85">
    <cfRule type="containsBlanks" dxfId="42" priority="15">
      <formula>LEN(TRIM(H72))=0</formula>
    </cfRule>
  </conditionalFormatting>
  <conditionalFormatting sqref="H88:H100">
    <cfRule type="containsBlanks" dxfId="41" priority="14">
      <formula>LEN(TRIM(H88))=0</formula>
    </cfRule>
  </conditionalFormatting>
  <conditionalFormatting sqref="H102:H112">
    <cfRule type="containsBlanks" dxfId="40" priority="13">
      <formula>LEN(TRIM(H102))=0</formula>
    </cfRule>
  </conditionalFormatting>
  <conditionalFormatting sqref="H114:H126">
    <cfRule type="containsBlanks" dxfId="39" priority="12">
      <formula>LEN(TRIM(H114))=0</formula>
    </cfRule>
  </conditionalFormatting>
  <conditionalFormatting sqref="H130:H139">
    <cfRule type="containsBlanks" dxfId="38" priority="11">
      <formula>LEN(TRIM(H130))=0</formula>
    </cfRule>
  </conditionalFormatting>
  <conditionalFormatting sqref="H141:H144">
    <cfRule type="containsBlanks" dxfId="37" priority="10">
      <formula>LEN(TRIM(H141))=0</formula>
    </cfRule>
  </conditionalFormatting>
  <conditionalFormatting sqref="H145">
    <cfRule type="containsBlanks" dxfId="36" priority="9">
      <formula>LEN(TRIM(H145))=0</formula>
    </cfRule>
  </conditionalFormatting>
  <conditionalFormatting sqref="H147">
    <cfRule type="containsBlanks" dxfId="35" priority="8">
      <formula>LEN(TRIM(H147))=0</formula>
    </cfRule>
  </conditionalFormatting>
  <conditionalFormatting sqref="H150:H165">
    <cfRule type="containsBlanks" dxfId="34" priority="7">
      <formula>LEN(TRIM(H150))=0</formula>
    </cfRule>
  </conditionalFormatting>
  <conditionalFormatting sqref="H167:H176">
    <cfRule type="containsBlanks" dxfId="33" priority="6">
      <formula>LEN(TRIM(H167))=0</formula>
    </cfRule>
  </conditionalFormatting>
  <conditionalFormatting sqref="H178:H211">
    <cfRule type="containsBlanks" dxfId="32" priority="5">
      <formula>LEN(TRIM(H178))=0</formula>
    </cfRule>
  </conditionalFormatting>
  <conditionalFormatting sqref="H213:H256">
    <cfRule type="containsBlanks" dxfId="31" priority="4">
      <formula>LEN(TRIM(H213))=0</formula>
    </cfRule>
  </conditionalFormatting>
  <conditionalFormatting sqref="H258:H264">
    <cfRule type="containsBlanks" dxfId="30" priority="3">
      <formula>LEN(TRIM(H258))=0</formula>
    </cfRule>
  </conditionalFormatting>
  <conditionalFormatting sqref="H266:H268">
    <cfRule type="containsBlanks" dxfId="29" priority="2">
      <formula>LEN(TRIM(H266))=0</formula>
    </cfRule>
  </conditionalFormatting>
  <conditionalFormatting sqref="H270:H272">
    <cfRule type="containsBlanks" dxfId="28" priority="1">
      <formula>LEN(TRIM(H270))=0</formula>
    </cfRule>
  </conditionalFormatting>
  <pageMargins left="0.31496062992125984" right="0.31496062992125984" top="0.94488188976377963" bottom="0.47244094488188981" header="0.19685039370078741" footer="0.19685039370078741"/>
  <pageSetup paperSize="9" scale="68" fitToHeight="0" orientation="landscape" verticalDpi="0" r:id="rId1"/>
  <headerFooter>
    <oddHeader>&amp;LINSERIR AQUI LOGO EMPRESA&amp;C&amp;"Arial,Negrito"&amp;14PLANILHA ORÇAMENTÁRIA LOTE 2
CONCORRENCIA Nº 03/2019
RAZÃO SOCIAL EMPRESA</oddHeader>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
  <sheetViews>
    <sheetView view="pageBreakPreview" zoomScaleNormal="100" zoomScaleSheetLayoutView="100" workbookViewId="0">
      <selection activeCell="A4" sqref="A4:J5"/>
    </sheetView>
  </sheetViews>
  <sheetFormatPr defaultRowHeight="12.7"/>
  <cols>
    <col min="1" max="1" width="10.6640625" style="3" customWidth="1"/>
    <col min="2" max="2" width="16.33203125" style="3" customWidth="1"/>
    <col min="3" max="3" width="18.88671875" style="3" customWidth="1"/>
    <col min="4" max="4" width="17.109375" style="3" customWidth="1"/>
    <col min="5" max="6" width="10.6640625" style="3" customWidth="1"/>
    <col min="7" max="7" width="12.88671875" style="3" customWidth="1"/>
    <col min="8" max="10" width="10.6640625" style="3" customWidth="1"/>
  </cols>
  <sheetData>
    <row r="1" spans="1:10">
      <c r="A1" s="50"/>
      <c r="B1" s="50"/>
      <c r="C1" s="50"/>
      <c r="D1" s="50"/>
      <c r="E1" s="50"/>
      <c r="F1" s="50"/>
      <c r="G1" s="50"/>
      <c r="H1" s="50"/>
      <c r="I1" s="50"/>
      <c r="J1" s="50"/>
    </row>
    <row r="2" spans="1:10">
      <c r="A2" s="104" t="s">
        <v>643</v>
      </c>
      <c r="B2" s="105"/>
      <c r="C2" s="105"/>
      <c r="D2" s="105"/>
      <c r="E2" s="105"/>
      <c r="F2" s="105"/>
      <c r="G2" s="105"/>
      <c r="H2" s="105"/>
      <c r="I2" s="105"/>
      <c r="J2" s="106"/>
    </row>
    <row r="3" spans="1:10">
      <c r="A3" s="107" t="s">
        <v>89</v>
      </c>
      <c r="B3" s="107"/>
      <c r="C3" s="107"/>
      <c r="D3" s="107"/>
      <c r="E3" s="107"/>
      <c r="F3" s="107"/>
      <c r="G3" s="107"/>
      <c r="H3" s="107"/>
      <c r="I3" s="107"/>
      <c r="J3" s="107"/>
    </row>
    <row r="4" spans="1:10">
      <c r="A4" s="104" t="s">
        <v>725</v>
      </c>
      <c r="B4" s="105"/>
      <c r="C4" s="105"/>
      <c r="D4" s="105"/>
      <c r="E4" s="105"/>
      <c r="F4" s="105"/>
      <c r="G4" s="105"/>
      <c r="H4" s="105"/>
      <c r="I4" s="105"/>
      <c r="J4" s="106"/>
    </row>
    <row r="5" spans="1:10">
      <c r="A5" s="107" t="s">
        <v>401</v>
      </c>
      <c r="B5" s="107"/>
      <c r="C5" s="107"/>
      <c r="D5" s="107"/>
      <c r="E5" s="107"/>
      <c r="F5" s="107"/>
      <c r="G5" s="107"/>
      <c r="H5" s="107"/>
      <c r="I5" s="107"/>
      <c r="J5" s="107"/>
    </row>
    <row r="6" spans="1:10">
      <c r="A6" s="50"/>
      <c r="B6" s="50"/>
      <c r="C6" s="50"/>
      <c r="D6" s="50"/>
      <c r="E6" s="50"/>
      <c r="F6" s="50"/>
      <c r="G6" s="50"/>
      <c r="H6" s="50"/>
      <c r="I6" s="50"/>
      <c r="J6" s="50"/>
    </row>
    <row r="7" spans="1:10">
      <c r="A7" s="104" t="s">
        <v>644</v>
      </c>
      <c r="B7" s="105"/>
      <c r="C7" s="105"/>
      <c r="D7" s="105"/>
      <c r="E7" s="105"/>
      <c r="F7" s="105"/>
      <c r="G7" s="105"/>
      <c r="H7" s="105"/>
      <c r="I7" s="104" t="s">
        <v>645</v>
      </c>
      <c r="J7" s="106"/>
    </row>
    <row r="8" spans="1:10">
      <c r="A8" s="108" t="s">
        <v>646</v>
      </c>
      <c r="B8" s="109"/>
      <c r="C8" s="109"/>
      <c r="D8" s="109"/>
      <c r="E8" s="109"/>
      <c r="F8" s="109"/>
      <c r="G8" s="109"/>
      <c r="H8" s="110"/>
      <c r="I8" s="111" t="str">
        <f>[2]DADOS!$C$38</f>
        <v>Não</v>
      </c>
      <c r="J8" s="112"/>
    </row>
    <row r="9" spans="1:10">
      <c r="A9" s="53"/>
      <c r="B9" s="53"/>
      <c r="C9" s="53"/>
      <c r="D9" s="53"/>
      <c r="E9" s="53"/>
      <c r="F9" s="53"/>
      <c r="G9" s="53"/>
      <c r="H9" s="53"/>
      <c r="I9" s="53"/>
      <c r="J9" s="53"/>
    </row>
    <row r="10" spans="1:10">
      <c r="A10" s="97" t="s">
        <v>647</v>
      </c>
      <c r="B10" s="97"/>
      <c r="C10" s="97"/>
      <c r="D10" s="97"/>
      <c r="E10" s="97"/>
      <c r="F10" s="97"/>
      <c r="G10" s="97"/>
      <c r="H10" s="97"/>
      <c r="I10" s="98">
        <v>1</v>
      </c>
      <c r="J10" s="98"/>
    </row>
    <row r="11" spans="1:10">
      <c r="A11" s="99" t="s">
        <v>648</v>
      </c>
      <c r="B11" s="99"/>
      <c r="C11" s="99"/>
      <c r="D11" s="99"/>
      <c r="E11" s="99"/>
      <c r="F11" s="99"/>
      <c r="G11" s="99"/>
      <c r="H11" s="99"/>
      <c r="I11" s="98">
        <v>0.02</v>
      </c>
      <c r="J11" s="98"/>
    </row>
    <row r="12" spans="1:10">
      <c r="A12" s="53"/>
      <c r="B12" s="53"/>
      <c r="C12" s="53"/>
      <c r="D12" s="53"/>
      <c r="E12" s="53"/>
      <c r="F12" s="53"/>
      <c r="G12" s="53"/>
      <c r="H12" s="53"/>
      <c r="I12" s="53"/>
      <c r="J12" s="53"/>
    </row>
    <row r="13" spans="1:10">
      <c r="A13" s="100" t="s">
        <v>649</v>
      </c>
      <c r="B13" s="100"/>
      <c r="C13" s="100"/>
      <c r="D13" s="100"/>
      <c r="E13" s="100" t="s">
        <v>650</v>
      </c>
      <c r="F13" s="101" t="s">
        <v>651</v>
      </c>
      <c r="G13" s="101" t="s">
        <v>652</v>
      </c>
      <c r="H13" s="102" t="s">
        <v>653</v>
      </c>
      <c r="I13" s="102" t="s">
        <v>654</v>
      </c>
      <c r="J13" s="103" t="s">
        <v>655</v>
      </c>
    </row>
    <row r="14" spans="1:10">
      <c r="A14" s="100"/>
      <c r="B14" s="100"/>
      <c r="C14" s="100"/>
      <c r="D14" s="100"/>
      <c r="E14" s="100"/>
      <c r="F14" s="101"/>
      <c r="G14" s="101"/>
      <c r="H14" s="102"/>
      <c r="I14" s="102"/>
      <c r="J14" s="103"/>
    </row>
    <row r="15" spans="1:10" ht="22.5" customHeight="1">
      <c r="A15" s="93" t="str">
        <f>IF($I$8=$A$39,"Encargos Sociais incidentes sobre a mão de obra","Administração Central")</f>
        <v>Administração Central</v>
      </c>
      <c r="B15" s="93"/>
      <c r="C15" s="93"/>
      <c r="D15" s="93"/>
      <c r="E15" s="54" t="str">
        <f>IF($I$8=$A$39,"K1","AC")</f>
        <v>AC</v>
      </c>
      <c r="F15" s="4">
        <v>0.06</v>
      </c>
      <c r="G15" s="55" t="s">
        <v>656</v>
      </c>
      <c r="H15" s="56">
        <v>3.4300000000000004E-2</v>
      </c>
      <c r="I15" s="56">
        <v>4.9299999999999997E-2</v>
      </c>
      <c r="J15" s="56">
        <v>6.7099999999999993E-2</v>
      </c>
    </row>
    <row r="16" spans="1:10" ht="25.35" customHeight="1">
      <c r="A16" s="93" t="str">
        <f>IF($I$8=$A$39,"Administração Central da empresa ou consultoria - overhead","Seguro e Garantia")</f>
        <v>Seguro e Garantia</v>
      </c>
      <c r="B16" s="93"/>
      <c r="C16" s="93"/>
      <c r="D16" s="93"/>
      <c r="E16" s="54" t="str">
        <f>IF($I$8=$A$39,"K2","SG")</f>
        <v>SG</v>
      </c>
      <c r="F16" s="4">
        <v>7.4999999999999997E-3</v>
      </c>
      <c r="G16" s="55" t="s">
        <v>656</v>
      </c>
      <c r="H16" s="56">
        <v>2.8000000000000004E-3</v>
      </c>
      <c r="I16" s="56">
        <v>4.8999999999999998E-3</v>
      </c>
      <c r="J16" s="56">
        <v>7.4999999999999997E-3</v>
      </c>
    </row>
    <row r="17" spans="1:34" ht="17.850000000000001" customHeight="1">
      <c r="A17" s="93" t="str">
        <f>IF($I$8=$A$39,"","Risco")</f>
        <v>Risco</v>
      </c>
      <c r="B17" s="93"/>
      <c r="C17" s="93"/>
      <c r="D17" s="93"/>
      <c r="E17" s="54" t="str">
        <f>IF($I$8=$A$39,"","R")</f>
        <v>R</v>
      </c>
      <c r="F17" s="4">
        <v>1.7000000000000001E-2</v>
      </c>
      <c r="G17" s="55" t="s">
        <v>656</v>
      </c>
      <c r="H17" s="56">
        <v>0.01</v>
      </c>
      <c r="I17" s="56">
        <v>1.3899999999999999E-2</v>
      </c>
      <c r="J17" s="56">
        <v>1.7399999999999999E-2</v>
      </c>
    </row>
    <row r="18" spans="1:34" ht="20.2" customHeight="1">
      <c r="A18" s="93" t="str">
        <f>IF($I$8=$A$39,"","Despesas Financeiras")</f>
        <v>Despesas Financeiras</v>
      </c>
      <c r="B18" s="93"/>
      <c r="C18" s="93"/>
      <c r="D18" s="93"/>
      <c r="E18" s="54" t="str">
        <f>IF($I$8=$A$39,"","DF")</f>
        <v>DF</v>
      </c>
      <c r="F18" s="4">
        <v>1.17E-2</v>
      </c>
      <c r="G18" s="55" t="s">
        <v>656</v>
      </c>
      <c r="H18" s="56">
        <v>9.3999999999999986E-3</v>
      </c>
      <c r="I18" s="56">
        <v>9.8999999999999991E-3</v>
      </c>
      <c r="J18" s="56">
        <v>1.1699999999999999E-2</v>
      </c>
    </row>
    <row r="19" spans="1:34" ht="22.5" customHeight="1">
      <c r="A19" s="93" t="str">
        <f>IF($I$8=$A$39,"Margem bruta da empresa de consultoria","Lucro")</f>
        <v>Lucro</v>
      </c>
      <c r="B19" s="93"/>
      <c r="C19" s="93"/>
      <c r="D19" s="93"/>
      <c r="E19" s="54" t="str">
        <f>IF($I$8=$A$39,"K3","L")</f>
        <v>L</v>
      </c>
      <c r="F19" s="4">
        <v>8.6999999999999994E-2</v>
      </c>
      <c r="G19" s="55" t="s">
        <v>656</v>
      </c>
      <c r="H19" s="56">
        <v>6.7400000000000002E-2</v>
      </c>
      <c r="I19" s="56">
        <v>8.0399999999999985E-2</v>
      </c>
      <c r="J19" s="56">
        <v>9.4E-2</v>
      </c>
    </row>
    <row r="20" spans="1:34" ht="20.2" customHeight="1">
      <c r="A20" s="94" t="s">
        <v>657</v>
      </c>
      <c r="B20" s="94"/>
      <c r="C20" s="94"/>
      <c r="D20" s="94"/>
      <c r="E20" s="54" t="s">
        <v>658</v>
      </c>
      <c r="F20" s="4">
        <v>3.6499999999999998E-2</v>
      </c>
      <c r="G20" s="55" t="s">
        <v>656</v>
      </c>
      <c r="H20" s="56">
        <v>3.6499999999999998E-2</v>
      </c>
      <c r="I20" s="56">
        <v>3.6499999999999998E-2</v>
      </c>
      <c r="J20" s="56">
        <v>3.6499999999999998E-2</v>
      </c>
    </row>
    <row r="21" spans="1:34" ht="13.85">
      <c r="A21" s="93" t="s">
        <v>659</v>
      </c>
      <c r="B21" s="93"/>
      <c r="C21" s="93"/>
      <c r="D21" s="93"/>
      <c r="E21" s="54" t="s">
        <v>660</v>
      </c>
      <c r="F21" s="56">
        <f>IF($I$8&lt;&gt;$A$38,I11*I10,0)</f>
        <v>0.02</v>
      </c>
      <c r="G21" s="55" t="s">
        <v>656</v>
      </c>
      <c r="H21" s="56">
        <v>0</v>
      </c>
      <c r="I21" s="56">
        <v>2.5000000000000001E-2</v>
      </c>
      <c r="J21" s="56">
        <v>0.05</v>
      </c>
    </row>
    <row r="22" spans="1:34" ht="29.4" customHeight="1">
      <c r="A22" s="93" t="s">
        <v>661</v>
      </c>
      <c r="B22" s="93"/>
      <c r="C22" s="93"/>
      <c r="D22" s="93"/>
      <c r="E22" s="54" t="s">
        <v>662</v>
      </c>
      <c r="F22" s="56">
        <f>IF(AND($I$8&lt;&gt;$A$38,I8="Sim"),4.5%,0%)</f>
        <v>0</v>
      </c>
      <c r="G22" s="55" t="str">
        <f>IF(AND(F22&gt;=H22, F22&lt;=J22), "OK", "Não OK")</f>
        <v>OK</v>
      </c>
      <c r="H22" s="57">
        <v>0</v>
      </c>
      <c r="I22" s="57">
        <v>4.4999999999999998E-2</v>
      </c>
      <c r="J22" s="57">
        <v>4.4999999999999998E-2</v>
      </c>
    </row>
    <row r="23" spans="1:34" ht="28.25" customHeight="1">
      <c r="A23" s="93" t="s">
        <v>663</v>
      </c>
      <c r="B23" s="93"/>
      <c r="C23" s="93"/>
      <c r="D23" s="93"/>
      <c r="E23" s="58" t="s">
        <v>664</v>
      </c>
      <c r="F23" s="56">
        <f>IF($I$8=$A$38,0,ROUND((((1+F15+F16+F17)*(1+F18)*(1+F19)/(1-(F20+F21)))-1),4))</f>
        <v>0.2641</v>
      </c>
      <c r="G23" s="59" t="str">
        <f>IF(OR($I$8=$A$39,$I$8=$A$38,AND(F23&gt;=H23, F23&lt;=J23)), "OK", "FORA DO INTERVALO")</f>
        <v>OK</v>
      </c>
      <c r="H23" s="56">
        <v>0.20760000000000001</v>
      </c>
      <c r="I23" s="56">
        <v>0.24179999999999999</v>
      </c>
      <c r="J23" s="56">
        <v>0.26440000000000002</v>
      </c>
      <c r="AH23">
        <v>0.2641</v>
      </c>
    </row>
    <row r="24" spans="1:34" ht="13.85">
      <c r="A24" s="95" t="s">
        <v>665</v>
      </c>
      <c r="B24" s="95"/>
      <c r="C24" s="95"/>
      <c r="D24" s="95"/>
      <c r="E24" s="60" t="s">
        <v>666</v>
      </c>
      <c r="F24" s="61">
        <f>IF($I$8=$A$38,0,ROUND((((1+F15+F16+F17)*(1+F18)*(1+F19)/(1-(F20+F21+F22)))-1),4))</f>
        <v>0.2641</v>
      </c>
      <c r="G24" s="62" t="str">
        <f>IF(I8&lt;&gt;"Sim","",G23)</f>
        <v/>
      </c>
      <c r="H24" s="96"/>
      <c r="I24" s="96"/>
      <c r="J24" s="96"/>
    </row>
    <row r="25" spans="1:34">
      <c r="A25" s="53"/>
      <c r="B25" s="53"/>
      <c r="C25" s="53"/>
      <c r="D25" s="53"/>
      <c r="E25" s="53"/>
      <c r="F25" s="53"/>
      <c r="G25" s="53"/>
      <c r="H25" s="53"/>
      <c r="I25" s="53"/>
      <c r="J25" s="53"/>
    </row>
    <row r="26" spans="1:34" ht="22.5">
      <c r="A26" s="63" t="str">
        <f>IF(N26,"X","")</f>
        <v/>
      </c>
      <c r="B26" s="92" t="s">
        <v>667</v>
      </c>
      <c r="C26" s="92"/>
      <c r="D26" s="92"/>
      <c r="E26" s="92"/>
      <c r="F26" s="92"/>
      <c r="G26" s="92"/>
      <c r="H26" s="92"/>
      <c r="I26" s="92"/>
      <c r="J26" s="92"/>
    </row>
    <row r="27" spans="1:34">
      <c r="A27" s="53"/>
      <c r="B27" s="53"/>
      <c r="C27" s="53"/>
      <c r="D27" s="53"/>
      <c r="E27" s="53"/>
      <c r="F27" s="53"/>
      <c r="G27" s="53"/>
      <c r="H27" s="53"/>
      <c r="I27" s="53"/>
      <c r="J27" s="53"/>
    </row>
    <row r="28" spans="1:34">
      <c r="A28" s="86" t="s">
        <v>668</v>
      </c>
      <c r="B28" s="86"/>
      <c r="C28" s="86"/>
      <c r="D28" s="86"/>
      <c r="E28" s="86"/>
      <c r="F28" s="86"/>
      <c r="G28" s="86"/>
      <c r="H28" s="86"/>
      <c r="I28" s="86"/>
      <c r="J28" s="86"/>
    </row>
    <row r="29" spans="1:34" ht="16.149999999999999">
      <c r="A29" s="64"/>
      <c r="B29" s="64"/>
      <c r="C29" s="64"/>
      <c r="D29" s="87" t="str">
        <f>IF(I8="Sim","BDI.DES =","BDI.PAD =")</f>
        <v>BDI.PAD =</v>
      </c>
      <c r="E29" s="88" t="str">
        <f>IF($I$8=$A$39,"(1+K1+K2)*(1+K3)","(1+AC + S + R + G)*(1 + DF)*(1+L)")</f>
        <v>(1+AC + S + R + G)*(1 + DF)*(1+L)</v>
      </c>
      <c r="F29" s="88"/>
      <c r="G29" s="88"/>
      <c r="H29" s="89" t="s">
        <v>669</v>
      </c>
      <c r="I29" s="64"/>
      <c r="J29" s="64"/>
    </row>
    <row r="30" spans="1:34" ht="16.149999999999999">
      <c r="A30" s="64"/>
      <c r="B30" s="64"/>
      <c r="C30" s="64"/>
      <c r="D30" s="87"/>
      <c r="E30" s="91" t="str">
        <f>IF(I8="Sim","(1-CP-ISS-CRPB)","(1-CP-ISS)")</f>
        <v>(1-CP-ISS)</v>
      </c>
      <c r="F30" s="91"/>
      <c r="G30" s="91"/>
      <c r="H30" s="90"/>
      <c r="I30" s="64"/>
      <c r="J30" s="64"/>
    </row>
    <row r="31" spans="1:34">
      <c r="A31" s="5"/>
      <c r="B31" s="5"/>
      <c r="C31" s="5"/>
      <c r="D31" s="5"/>
      <c r="E31" s="5"/>
      <c r="F31" s="5"/>
      <c r="G31" s="5"/>
      <c r="H31" s="5"/>
      <c r="I31" s="5"/>
      <c r="J31" s="5"/>
    </row>
  </sheetData>
  <sheetProtection password="9918" sheet="1" objects="1" scenarios="1"/>
  <mergeCells count="36">
    <mergeCell ref="A2:J2"/>
    <mergeCell ref="A3:J3"/>
    <mergeCell ref="A7:H7"/>
    <mergeCell ref="I7:J7"/>
    <mergeCell ref="A8:H8"/>
    <mergeCell ref="I8:J8"/>
    <mergeCell ref="A4:J4"/>
    <mergeCell ref="A5:J5"/>
    <mergeCell ref="A10:H10"/>
    <mergeCell ref="I10:J10"/>
    <mergeCell ref="A11:H11"/>
    <mergeCell ref="I11:J11"/>
    <mergeCell ref="A13:D14"/>
    <mergeCell ref="E13:E14"/>
    <mergeCell ref="F13:F14"/>
    <mergeCell ref="G13:G14"/>
    <mergeCell ref="H13:H14"/>
    <mergeCell ref="I13:I14"/>
    <mergeCell ref="J13:J14"/>
    <mergeCell ref="B26:J26"/>
    <mergeCell ref="A15:D15"/>
    <mergeCell ref="A16:D16"/>
    <mergeCell ref="A17:D17"/>
    <mergeCell ref="A18:D18"/>
    <mergeCell ref="A19:D19"/>
    <mergeCell ref="A20:D20"/>
    <mergeCell ref="A21:D21"/>
    <mergeCell ref="A22:D22"/>
    <mergeCell ref="A23:D23"/>
    <mergeCell ref="A24:D24"/>
    <mergeCell ref="H24:J24"/>
    <mergeCell ref="A28:J28"/>
    <mergeCell ref="D29:D30"/>
    <mergeCell ref="E29:G29"/>
    <mergeCell ref="H29:H30"/>
    <mergeCell ref="E30:G30"/>
  </mergeCells>
  <conditionalFormatting sqref="G15:G24">
    <cfRule type="expression" dxfId="27" priority="11" stopIfTrue="1">
      <formula>AND(G15&lt;&gt;"OK",G15&lt;&gt;"-",G15&lt;&gt;"")</formula>
    </cfRule>
    <cfRule type="cellIs" dxfId="26" priority="12" stopIfTrue="1" operator="equal">
      <formula>"OK"</formula>
    </cfRule>
  </conditionalFormatting>
  <conditionalFormatting sqref="A23:F23">
    <cfRule type="expression" dxfId="25" priority="10" stopIfTrue="1">
      <formula>$Q$8="Não"</formula>
    </cfRule>
  </conditionalFormatting>
  <conditionalFormatting sqref="A24:F24">
    <cfRule type="expression" dxfId="24" priority="9" stopIfTrue="1">
      <formula>$Q$8="sim"</formula>
    </cfRule>
  </conditionalFormatting>
  <conditionalFormatting sqref="H24:J24">
    <cfRule type="expression" dxfId="23" priority="8" stopIfTrue="1">
      <formula>$Q$8="sim"</formula>
    </cfRule>
  </conditionalFormatting>
  <conditionalFormatting sqref="A26:J26">
    <cfRule type="expression" dxfId="22" priority="5" stopIfTrue="1">
      <formula>AND(NOT($V$24),NOT($V$26))</formula>
    </cfRule>
  </conditionalFormatting>
  <conditionalFormatting sqref="H15:J23">
    <cfRule type="expression" dxfId="21" priority="13" stopIfTrue="1">
      <formula>$I$8=$A$38</formula>
    </cfRule>
  </conditionalFormatting>
  <conditionalFormatting sqref="F15">
    <cfRule type="cellIs" dxfId="20" priority="2" operator="greaterThan">
      <formula>J15</formula>
    </cfRule>
  </conditionalFormatting>
  <conditionalFormatting sqref="F16:F20">
    <cfRule type="cellIs" dxfId="19" priority="1" operator="greaterThan">
      <formula>J16</formula>
    </cfRule>
  </conditionalFormatting>
  <dataValidations count="6">
    <dataValidation type="decimal" allowBlank="1" showInputMessage="1" showErrorMessage="1" errorTitle="Erro de valores" error="Digite um valor entre 0% e 100%" sqref="F15:F20">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11:J11">
      <formula1>0</formula1>
    </dataValidation>
    <dataValidation type="decimal" allowBlank="1" showInputMessage="1" showErrorMessage="1" errorTitle="Valor não permitido" error="Digite um percentual entre 0% e 100%." promptTitle="Valores admissíveis:" prompt="Insira valores entre 0 e 100%." sqref="I10:J10">
      <formula1>0</formula1>
      <formula2>1</formula2>
    </dataValidation>
    <dataValidation type="decimal" allowBlank="1" showInputMessage="1" showErrorMessage="1" errorTitle="Erro de valores" error="Digite um valor maior do que 0." sqref="F21">
      <formula1>0</formula1>
      <formula2>1</formula2>
    </dataValidation>
    <dataValidation operator="greaterThanOrEqual" allowBlank="1" showInputMessage="1" showErrorMessage="1" errorTitle="Erro de valores" error="Digite um valor igual a 0% ou 2%." sqref="F22"/>
    <dataValidation type="list" allowBlank="1" showInputMessage="1" showErrorMessage="1" sqref="A8:H8">
      <formula1>$A$32:$A$39</formula1>
    </dataValidation>
  </dataValidations>
  <pageMargins left="0.51181102362204722" right="0.51181102362204722" top="0.98425196850393704" bottom="0.78740157480314965" header="0.31496062992125984" footer="0.31496062992125984"/>
  <pageSetup paperSize="9" scale="99" orientation="landscape" verticalDpi="0" r:id="rId1"/>
  <headerFooter>
    <oddHeader>&amp;LINSERIR AQUI LOGO EMPRESA&amp;C&amp;"Arial,Negrito"&amp;12COMPOSIÇÃO BDI SERVIÇOS LOTE 2
CONCORRENCIA Nº 03/2019
RAZÃO SOCIAL EMPRESA</oddHeader>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100" zoomScaleSheetLayoutView="100" workbookViewId="0">
      <selection activeCell="A4" sqref="A4:J5"/>
    </sheetView>
  </sheetViews>
  <sheetFormatPr defaultRowHeight="12.7"/>
  <cols>
    <col min="1" max="1" width="10.6640625" style="3" customWidth="1"/>
    <col min="2" max="2" width="16.33203125" style="3" customWidth="1"/>
    <col min="3" max="3" width="18.88671875" style="3" customWidth="1"/>
    <col min="4" max="4" width="17.109375" style="3" customWidth="1"/>
    <col min="5" max="6" width="10.6640625" style="3" customWidth="1"/>
    <col min="7" max="7" width="12.88671875" style="3" customWidth="1"/>
    <col min="8" max="10" width="10.6640625" style="3" customWidth="1"/>
  </cols>
  <sheetData>
    <row r="1" spans="1:10">
      <c r="A1" s="50"/>
      <c r="B1" s="50"/>
      <c r="C1" s="50"/>
      <c r="D1" s="50"/>
      <c r="E1" s="50"/>
      <c r="F1" s="50"/>
      <c r="G1" s="50"/>
      <c r="H1" s="50"/>
      <c r="I1" s="50"/>
      <c r="J1" s="50"/>
    </row>
    <row r="2" spans="1:10">
      <c r="A2" s="104" t="s">
        <v>643</v>
      </c>
      <c r="B2" s="105"/>
      <c r="C2" s="105"/>
      <c r="D2" s="105"/>
      <c r="E2" s="105"/>
      <c r="F2" s="105"/>
      <c r="G2" s="105"/>
      <c r="H2" s="105"/>
      <c r="I2" s="105"/>
      <c r="J2" s="106"/>
    </row>
    <row r="3" spans="1:10">
      <c r="A3" s="107" t="s">
        <v>89</v>
      </c>
      <c r="B3" s="107"/>
      <c r="C3" s="107"/>
      <c r="D3" s="107"/>
      <c r="E3" s="107"/>
      <c r="F3" s="107"/>
      <c r="G3" s="107"/>
      <c r="H3" s="107"/>
      <c r="I3" s="107"/>
      <c r="J3" s="107"/>
    </row>
    <row r="4" spans="1:10">
      <c r="A4" s="104" t="s">
        <v>725</v>
      </c>
      <c r="B4" s="105"/>
      <c r="C4" s="105"/>
      <c r="D4" s="105"/>
      <c r="E4" s="105"/>
      <c r="F4" s="105"/>
      <c r="G4" s="105"/>
      <c r="H4" s="105"/>
      <c r="I4" s="105"/>
      <c r="J4" s="106"/>
    </row>
    <row r="5" spans="1:10" ht="12.7" customHeight="1">
      <c r="A5" s="107" t="s">
        <v>401</v>
      </c>
      <c r="B5" s="107"/>
      <c r="C5" s="107"/>
      <c r="D5" s="107"/>
      <c r="E5" s="107"/>
      <c r="F5" s="107"/>
      <c r="G5" s="107"/>
      <c r="H5" s="107"/>
      <c r="I5" s="107"/>
      <c r="J5" s="107"/>
    </row>
    <row r="6" spans="1:10">
      <c r="A6" s="80"/>
      <c r="B6" s="80"/>
      <c r="C6" s="80"/>
      <c r="D6" s="80"/>
      <c r="E6" s="80"/>
      <c r="F6" s="80"/>
      <c r="G6" s="80"/>
      <c r="H6" s="80"/>
      <c r="I6" s="80"/>
      <c r="J6" s="80"/>
    </row>
    <row r="7" spans="1:10">
      <c r="A7" s="50"/>
      <c r="B7" s="50"/>
      <c r="C7" s="50"/>
      <c r="D7" s="50"/>
      <c r="E7" s="50"/>
      <c r="F7" s="50"/>
      <c r="G7" s="50"/>
      <c r="H7" s="50"/>
      <c r="I7" s="50"/>
      <c r="J7" s="50"/>
    </row>
    <row r="8" spans="1:10">
      <c r="A8" s="104" t="s">
        <v>644</v>
      </c>
      <c r="B8" s="105"/>
      <c r="C8" s="105"/>
      <c r="D8" s="105"/>
      <c r="E8" s="105"/>
      <c r="F8" s="105"/>
      <c r="G8" s="105"/>
      <c r="H8" s="105"/>
      <c r="I8" s="104" t="s">
        <v>645</v>
      </c>
      <c r="J8" s="106"/>
    </row>
    <row r="9" spans="1:10">
      <c r="A9" s="108" t="s">
        <v>670</v>
      </c>
      <c r="B9" s="109"/>
      <c r="C9" s="109"/>
      <c r="D9" s="109"/>
      <c r="E9" s="109"/>
      <c r="F9" s="109"/>
      <c r="G9" s="109"/>
      <c r="H9" s="110"/>
      <c r="I9" s="111" t="str">
        <f>[2]DADOS!$C$38</f>
        <v>Não</v>
      </c>
      <c r="J9" s="112"/>
    </row>
    <row r="10" spans="1:10">
      <c r="A10" s="53"/>
      <c r="B10" s="53"/>
      <c r="C10" s="53"/>
      <c r="D10" s="53"/>
      <c r="E10" s="53"/>
      <c r="F10" s="53"/>
      <c r="G10" s="53"/>
      <c r="H10" s="53"/>
      <c r="I10" s="53"/>
      <c r="J10" s="53"/>
    </row>
    <row r="11" spans="1:10">
      <c r="A11" s="97" t="s">
        <v>647</v>
      </c>
      <c r="B11" s="97"/>
      <c r="C11" s="97"/>
      <c r="D11" s="97"/>
      <c r="E11" s="97"/>
      <c r="F11" s="97"/>
      <c r="G11" s="97"/>
      <c r="H11" s="97"/>
      <c r="I11" s="98">
        <v>0</v>
      </c>
      <c r="J11" s="98"/>
    </row>
    <row r="12" spans="1:10">
      <c r="A12" s="99" t="s">
        <v>648</v>
      </c>
      <c r="B12" s="99"/>
      <c r="C12" s="99"/>
      <c r="D12" s="99"/>
      <c r="E12" s="99"/>
      <c r="F12" s="99"/>
      <c r="G12" s="99"/>
      <c r="H12" s="99"/>
      <c r="I12" s="98">
        <v>0.02</v>
      </c>
      <c r="J12" s="98"/>
    </row>
    <row r="13" spans="1:10">
      <c r="A13" s="53"/>
      <c r="B13" s="53"/>
      <c r="C13" s="53"/>
      <c r="D13" s="53"/>
      <c r="E13" s="53"/>
      <c r="F13" s="53"/>
      <c r="G13" s="53"/>
      <c r="H13" s="53"/>
      <c r="I13" s="53"/>
      <c r="J13" s="53"/>
    </row>
    <row r="14" spans="1:10">
      <c r="A14" s="100" t="s">
        <v>649</v>
      </c>
      <c r="B14" s="100"/>
      <c r="C14" s="100"/>
      <c r="D14" s="100"/>
      <c r="E14" s="100" t="s">
        <v>650</v>
      </c>
      <c r="F14" s="101" t="s">
        <v>651</v>
      </c>
      <c r="G14" s="101" t="s">
        <v>652</v>
      </c>
      <c r="H14" s="102" t="s">
        <v>653</v>
      </c>
      <c r="I14" s="102" t="s">
        <v>654</v>
      </c>
      <c r="J14" s="103" t="s">
        <v>655</v>
      </c>
    </row>
    <row r="15" spans="1:10">
      <c r="A15" s="100"/>
      <c r="B15" s="100"/>
      <c r="C15" s="100"/>
      <c r="D15" s="100"/>
      <c r="E15" s="100"/>
      <c r="F15" s="101"/>
      <c r="G15" s="101"/>
      <c r="H15" s="102"/>
      <c r="I15" s="102"/>
      <c r="J15" s="103"/>
    </row>
    <row r="16" spans="1:10" ht="22.5" customHeight="1">
      <c r="A16" s="93" t="str">
        <f>IF($I$9=$A$40,"Encargos Sociais incidentes sobre a mão de obra","Administração Central")</f>
        <v>Administração Central</v>
      </c>
      <c r="B16" s="93"/>
      <c r="C16" s="93"/>
      <c r="D16" s="93"/>
      <c r="E16" s="54" t="str">
        <f>IF($I$9=$A$40,"K1","AC")</f>
        <v>AC</v>
      </c>
      <c r="F16" s="4">
        <v>1.7600000000000001E-2</v>
      </c>
      <c r="G16" s="55" t="s">
        <v>656</v>
      </c>
      <c r="H16" s="56">
        <v>1.4999999999999999E-2</v>
      </c>
      <c r="I16" s="56">
        <v>3.4500000000000003E-2</v>
      </c>
      <c r="J16" s="56">
        <v>4.4900000000000002E-2</v>
      </c>
    </row>
    <row r="17" spans="1:10" ht="25.35" customHeight="1">
      <c r="A17" s="93" t="str">
        <f>IF($I$9=$A$40,"Administração Central da empresa ou consultoria - overhead","Seguro e Garantia")</f>
        <v>Seguro e Garantia</v>
      </c>
      <c r="B17" s="93"/>
      <c r="C17" s="93"/>
      <c r="D17" s="93"/>
      <c r="E17" s="54" t="str">
        <f>IF($I$9=$A$40,"K2","SG")</f>
        <v>SG</v>
      </c>
      <c r="F17" s="4">
        <v>3.0000000000000001E-3</v>
      </c>
      <c r="G17" s="55" t="s">
        <v>656</v>
      </c>
      <c r="H17" s="56">
        <v>3.0000000000000001E-3</v>
      </c>
      <c r="I17" s="56">
        <v>4.7999999999999996E-3</v>
      </c>
      <c r="J17" s="56">
        <v>8.199999999999999E-3</v>
      </c>
    </row>
    <row r="18" spans="1:10" ht="17.850000000000001" customHeight="1">
      <c r="A18" s="93" t="str">
        <f>IF($I$9=$A$40,"","Risco")</f>
        <v>Risco</v>
      </c>
      <c r="B18" s="93"/>
      <c r="C18" s="93"/>
      <c r="D18" s="93"/>
      <c r="E18" s="54" t="str">
        <f>IF($I$9=$A$40,"","R")</f>
        <v>R</v>
      </c>
      <c r="F18" s="4">
        <v>5.5999999999999999E-3</v>
      </c>
      <c r="G18" s="55" t="s">
        <v>656</v>
      </c>
      <c r="H18" s="56">
        <v>5.6000000000000008E-3</v>
      </c>
      <c r="I18" s="56">
        <v>8.5000000000000006E-3</v>
      </c>
      <c r="J18" s="56">
        <v>8.8999999999999999E-3</v>
      </c>
    </row>
    <row r="19" spans="1:10" ht="20.2" customHeight="1">
      <c r="A19" s="93" t="str">
        <f>IF($I$9=$A$40,"","Despesas Financeiras")</f>
        <v>Despesas Financeiras</v>
      </c>
      <c r="B19" s="93"/>
      <c r="C19" s="93"/>
      <c r="D19" s="93"/>
      <c r="E19" s="54" t="str">
        <f>IF($I$9=$A$40,"","DF")</f>
        <v>DF</v>
      </c>
      <c r="F19" s="4">
        <v>1.11E-2</v>
      </c>
      <c r="G19" s="55" t="s">
        <v>656</v>
      </c>
      <c r="H19" s="56">
        <v>8.5000000000000006E-3</v>
      </c>
      <c r="I19" s="56">
        <v>8.5000000000000006E-3</v>
      </c>
      <c r="J19" s="56">
        <v>1.11E-2</v>
      </c>
    </row>
    <row r="20" spans="1:10" ht="22.5" customHeight="1">
      <c r="A20" s="93" t="str">
        <f>IF($I$9=$A$40,"Margem bruta da empresa de consultoria","Lucro")</f>
        <v>Lucro</v>
      </c>
      <c r="B20" s="93"/>
      <c r="C20" s="93"/>
      <c r="D20" s="93"/>
      <c r="E20" s="54" t="str">
        <f>IF($I$9=$A$40,"K3","L")</f>
        <v>L</v>
      </c>
      <c r="F20" s="4">
        <v>0.04</v>
      </c>
      <c r="G20" s="55" t="s">
        <v>656</v>
      </c>
      <c r="H20" s="56">
        <v>3.5000000000000003E-2</v>
      </c>
      <c r="I20" s="56">
        <v>5.1100000000000007E-2</v>
      </c>
      <c r="J20" s="56">
        <v>6.2199999999999998E-2</v>
      </c>
    </row>
    <row r="21" spans="1:10" ht="20.2" customHeight="1">
      <c r="A21" s="94" t="s">
        <v>657</v>
      </c>
      <c r="B21" s="94"/>
      <c r="C21" s="94"/>
      <c r="D21" s="94"/>
      <c r="E21" s="54" t="s">
        <v>658</v>
      </c>
      <c r="F21" s="4">
        <v>3.6499999999999998E-2</v>
      </c>
      <c r="G21" s="55" t="s">
        <v>656</v>
      </c>
      <c r="H21" s="56">
        <v>3.6499999999999998E-2</v>
      </c>
      <c r="I21" s="56">
        <v>3.6499999999999998E-2</v>
      </c>
      <c r="J21" s="56">
        <v>3.6499999999999998E-2</v>
      </c>
    </row>
    <row r="22" spans="1:10" ht="13.85">
      <c r="A22" s="93" t="s">
        <v>659</v>
      </c>
      <c r="B22" s="93"/>
      <c r="C22" s="93"/>
      <c r="D22" s="93"/>
      <c r="E22" s="54" t="s">
        <v>660</v>
      </c>
      <c r="F22" s="56">
        <f>IF($I$9&lt;&gt;$A$39,I12*I11,0)</f>
        <v>0</v>
      </c>
      <c r="G22" s="55" t="s">
        <v>656</v>
      </c>
      <c r="H22" s="56">
        <v>0</v>
      </c>
      <c r="I22" s="56">
        <v>2.5000000000000001E-2</v>
      </c>
      <c r="J22" s="56">
        <v>0.05</v>
      </c>
    </row>
    <row r="23" spans="1:10" ht="29.4" customHeight="1">
      <c r="A23" s="93" t="s">
        <v>661</v>
      </c>
      <c r="B23" s="93"/>
      <c r="C23" s="93"/>
      <c r="D23" s="93"/>
      <c r="E23" s="54" t="s">
        <v>662</v>
      </c>
      <c r="F23" s="56">
        <f>IF(AND($I$9&lt;&gt;$A$39,I9="Sim"),4.5%,0%)</f>
        <v>0</v>
      </c>
      <c r="G23" s="55" t="str">
        <f>IF(AND(F23&gt;=H23, F23&lt;=J23), "OK", "Não OK")</f>
        <v>OK</v>
      </c>
      <c r="H23" s="57">
        <v>0</v>
      </c>
      <c r="I23" s="57">
        <v>4.4999999999999998E-2</v>
      </c>
      <c r="J23" s="57">
        <v>4.4999999999999998E-2</v>
      </c>
    </row>
    <row r="24" spans="1:10" ht="28.25" customHeight="1">
      <c r="A24" s="93" t="s">
        <v>663</v>
      </c>
      <c r="B24" s="93"/>
      <c r="C24" s="93"/>
      <c r="D24" s="93"/>
      <c r="E24" s="58" t="s">
        <v>664</v>
      </c>
      <c r="F24" s="56">
        <f>IF($I$9=$A$39,0,ROUND((((1+F16+F17+F18)*(1+F19)*(1+F20)/(1-(F21+F22)))-1),4))</f>
        <v>0.12</v>
      </c>
      <c r="G24" s="59" t="str">
        <f>IF(OR($I$9=$A$40,$I$9=$A$39,AND(F24&gt;=H24, F24&lt;=J24)), "OK", "FORA DO INTERVALO")</f>
        <v>OK</v>
      </c>
      <c r="H24" s="56">
        <v>0.111</v>
      </c>
      <c r="I24" s="56">
        <v>0.14019999999999999</v>
      </c>
      <c r="J24" s="56">
        <v>0.16800000000000001</v>
      </c>
    </row>
    <row r="25" spans="1:10" ht="13.85">
      <c r="A25" s="95" t="s">
        <v>665</v>
      </c>
      <c r="B25" s="95"/>
      <c r="C25" s="95"/>
      <c r="D25" s="95"/>
      <c r="E25" s="60" t="s">
        <v>666</v>
      </c>
      <c r="F25" s="61">
        <f>IF($I$9=$A$39,0,ROUND((((1+F16+F17+F18)*(1+F19)*(1+F20)/(1-(F21+F22+F23)))-1),4))</f>
        <v>0.12</v>
      </c>
      <c r="G25" s="62" t="str">
        <f>IF(I9&lt;&gt;"Sim","",G24)</f>
        <v/>
      </c>
      <c r="H25" s="96"/>
      <c r="I25" s="96"/>
      <c r="J25" s="96"/>
    </row>
    <row r="26" spans="1:10">
      <c r="A26" s="53"/>
      <c r="B26" s="53"/>
      <c r="C26" s="53"/>
      <c r="D26" s="53"/>
      <c r="E26" s="53"/>
      <c r="F26" s="53"/>
      <c r="G26" s="53"/>
      <c r="H26" s="53"/>
      <c r="I26" s="53"/>
      <c r="J26" s="53"/>
    </row>
    <row r="27" spans="1:10" ht="22.5">
      <c r="A27" s="63" t="str">
        <f>IF(N27,"X","")</f>
        <v/>
      </c>
      <c r="B27" s="92" t="s">
        <v>667</v>
      </c>
      <c r="C27" s="92"/>
      <c r="D27" s="92"/>
      <c r="E27" s="92"/>
      <c r="F27" s="92"/>
      <c r="G27" s="92"/>
      <c r="H27" s="92"/>
      <c r="I27" s="92"/>
      <c r="J27" s="92"/>
    </row>
    <row r="28" spans="1:10">
      <c r="A28" s="53"/>
      <c r="B28" s="53"/>
      <c r="C28" s="53"/>
      <c r="D28" s="53"/>
      <c r="E28" s="53"/>
      <c r="F28" s="53"/>
      <c r="G28" s="53"/>
      <c r="H28" s="53"/>
      <c r="I28" s="53"/>
      <c r="J28" s="53"/>
    </row>
    <row r="29" spans="1:10">
      <c r="A29" s="86" t="s">
        <v>668</v>
      </c>
      <c r="B29" s="86"/>
      <c r="C29" s="86"/>
      <c r="D29" s="86"/>
      <c r="E29" s="86"/>
      <c r="F29" s="86"/>
      <c r="G29" s="86"/>
      <c r="H29" s="86"/>
      <c r="I29" s="86"/>
      <c r="J29" s="86"/>
    </row>
    <row r="30" spans="1:10" ht="16.149999999999999">
      <c r="A30" s="64"/>
      <c r="B30" s="64"/>
      <c r="C30" s="64"/>
      <c r="D30" s="87" t="str">
        <f>IF(I9="Sim","BDI.DES =","BDI.PAD =")</f>
        <v>BDI.PAD =</v>
      </c>
      <c r="E30" s="88" t="str">
        <f>IF($I$9=$A$40,"(1+K1+K2)*(1+K3)","(1+AC + S + R + G)*(1 + DF)*(1+L)")</f>
        <v>(1+AC + S + R + G)*(1 + DF)*(1+L)</v>
      </c>
      <c r="F30" s="88"/>
      <c r="G30" s="88"/>
      <c r="H30" s="89" t="s">
        <v>669</v>
      </c>
      <c r="I30" s="64"/>
      <c r="J30" s="64"/>
    </row>
    <row r="31" spans="1:10" ht="16.149999999999999">
      <c r="A31" s="64"/>
      <c r="B31" s="64"/>
      <c r="C31" s="64"/>
      <c r="D31" s="87"/>
      <c r="E31" s="91" t="str">
        <f>IF(I9="Sim","(1-CP-ISS-CRPB)","(1-CP-ISS)")</f>
        <v>(1-CP-ISS)</v>
      </c>
      <c r="F31" s="91"/>
      <c r="G31" s="91"/>
      <c r="H31" s="90"/>
      <c r="I31" s="64"/>
      <c r="J31" s="64"/>
    </row>
    <row r="32" spans="1:10">
      <c r="A32" s="5"/>
      <c r="B32" s="5"/>
      <c r="C32" s="5"/>
      <c r="D32" s="5"/>
      <c r="E32" s="5"/>
      <c r="F32" s="5"/>
      <c r="G32" s="5"/>
      <c r="H32" s="5"/>
      <c r="I32" s="5"/>
      <c r="J32" s="5"/>
    </row>
  </sheetData>
  <sheetProtection password="9918" sheet="1" objects="1" scenarios="1"/>
  <mergeCells count="36">
    <mergeCell ref="A2:J2"/>
    <mergeCell ref="A3:J3"/>
    <mergeCell ref="A8:H8"/>
    <mergeCell ref="I8:J8"/>
    <mergeCell ref="A9:H9"/>
    <mergeCell ref="I9:J9"/>
    <mergeCell ref="A4:J4"/>
    <mergeCell ref="A5:J5"/>
    <mergeCell ref="A11:H11"/>
    <mergeCell ref="I11:J11"/>
    <mergeCell ref="A12:H12"/>
    <mergeCell ref="I12:J12"/>
    <mergeCell ref="A14:D15"/>
    <mergeCell ref="E14:E15"/>
    <mergeCell ref="F14:F15"/>
    <mergeCell ref="G14:G15"/>
    <mergeCell ref="H14:H15"/>
    <mergeCell ref="I14:I15"/>
    <mergeCell ref="H25:J25"/>
    <mergeCell ref="J14:J15"/>
    <mergeCell ref="A16:D16"/>
    <mergeCell ref="A17:D17"/>
    <mergeCell ref="A18:D18"/>
    <mergeCell ref="A19:D19"/>
    <mergeCell ref="A20:D20"/>
    <mergeCell ref="A21:D21"/>
    <mergeCell ref="A22:D22"/>
    <mergeCell ref="A23:D23"/>
    <mergeCell ref="A24:D24"/>
    <mergeCell ref="A25:D25"/>
    <mergeCell ref="B27:J27"/>
    <mergeCell ref="A29:J29"/>
    <mergeCell ref="D30:D31"/>
    <mergeCell ref="E30:G30"/>
    <mergeCell ref="H30:H31"/>
    <mergeCell ref="E31:G31"/>
  </mergeCells>
  <conditionalFormatting sqref="G16:G25">
    <cfRule type="expression" dxfId="18" priority="7" stopIfTrue="1">
      <formula>AND(G16&lt;&gt;"OK",G16&lt;&gt;"-",G16&lt;&gt;"")</formula>
    </cfRule>
    <cfRule type="cellIs" dxfId="17" priority="8" stopIfTrue="1" operator="equal">
      <formula>"OK"</formula>
    </cfRule>
  </conditionalFormatting>
  <conditionalFormatting sqref="A24:F24">
    <cfRule type="expression" dxfId="16" priority="6" stopIfTrue="1">
      <formula>$Q$9="Não"</formula>
    </cfRule>
  </conditionalFormatting>
  <conditionalFormatting sqref="A25:F25">
    <cfRule type="expression" dxfId="15" priority="5" stopIfTrue="1">
      <formula>$Q$9="sim"</formula>
    </cfRule>
  </conditionalFormatting>
  <conditionalFormatting sqref="H25:J25">
    <cfRule type="expression" dxfId="14" priority="4" stopIfTrue="1">
      <formula>$Q$9="sim"</formula>
    </cfRule>
  </conditionalFormatting>
  <conditionalFormatting sqref="A27:J27">
    <cfRule type="expression" dxfId="13" priority="3" stopIfTrue="1">
      <formula>AND(NOT($V$25),NOT($V$27))</formula>
    </cfRule>
  </conditionalFormatting>
  <conditionalFormatting sqref="H16:J24">
    <cfRule type="expression" dxfId="12" priority="9" stopIfTrue="1">
      <formula>$I$9=$A$39</formula>
    </cfRule>
  </conditionalFormatting>
  <conditionalFormatting sqref="F16">
    <cfRule type="cellIs" dxfId="11" priority="2" operator="greaterThan">
      <formula>J16</formula>
    </cfRule>
  </conditionalFormatting>
  <conditionalFormatting sqref="F17:F21">
    <cfRule type="cellIs" dxfId="10" priority="1" operator="greaterThan">
      <formula>J17</formula>
    </cfRule>
  </conditionalFormatting>
  <dataValidations count="6">
    <dataValidation operator="greaterThanOrEqual" allowBlank="1" showInputMessage="1" showErrorMessage="1" errorTitle="Erro de valores" error="Digite um valor igual a 0% ou 2%." sqref="F23"/>
    <dataValidation type="decimal" allowBlank="1" showInputMessage="1" showErrorMessage="1" errorTitle="Erro de valores" error="Digite um valor maior do que 0." sqref="F22">
      <formula1>0</formula1>
      <formula2>1</formula2>
    </dataValidation>
    <dataValidation type="decimal" allowBlank="1" showInputMessage="1" showErrorMessage="1" errorTitle="Valor não permitido" error="Digite um percentual entre 0% e 100%." promptTitle="Valores admissíveis:" prompt="Insira valores entre 0 e 100%." sqref="I11:J11">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I12:J12">
      <formula1>0</formula1>
    </dataValidation>
    <dataValidation type="decimal" allowBlank="1" showInputMessage="1" showErrorMessage="1" errorTitle="Erro de valores" error="Digite um valor entre 0% e 100%" sqref="F16:F21">
      <formula1>0</formula1>
      <formula2>1</formula2>
    </dataValidation>
    <dataValidation type="list" allowBlank="1" showInputMessage="1" showErrorMessage="1" sqref="A9:H9">
      <formula1>$A$55:$A$62</formula1>
    </dataValidation>
  </dataValidations>
  <pageMargins left="0.51181102362204722" right="0.51181102362204722" top="0.98425196850393704" bottom="0.78740157480314965" header="0.31496062992125984" footer="0.31496062992125984"/>
  <pageSetup paperSize="9" scale="96" orientation="landscape" verticalDpi="0" r:id="rId1"/>
  <headerFooter>
    <oddHeader>&amp;LINSERIR LOGO EMPRESA AQUI&amp;C&amp;"Arial,Negrito"&amp;12COMPOSIÇÃO BDI FORNECIMENTO LOTE 2
CONCORRENCIA Nº 03/2019
RAZÃO SOCIAL EMPRESA</oddHead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100" zoomScaleSheetLayoutView="100" workbookViewId="0">
      <selection activeCell="E14" sqref="E14"/>
    </sheetView>
  </sheetViews>
  <sheetFormatPr defaultRowHeight="12.7"/>
  <cols>
    <col min="1" max="1" width="6.109375" customWidth="1"/>
    <col min="2" max="2" width="35.6640625" customWidth="1"/>
    <col min="3" max="3" width="17.33203125" customWidth="1"/>
    <col min="4" max="4" width="15.109375" customWidth="1"/>
    <col min="5" max="5" width="15.21875" customWidth="1"/>
    <col min="6" max="9" width="15.33203125" bestFit="1" customWidth="1"/>
    <col min="10" max="12" width="16.33203125" bestFit="1" customWidth="1"/>
  </cols>
  <sheetData>
    <row r="1" spans="1:12" ht="42.05" customHeight="1">
      <c r="A1" s="15"/>
      <c r="B1" s="15"/>
      <c r="C1" s="15"/>
      <c r="D1" s="15"/>
      <c r="E1" s="15"/>
      <c r="F1" s="15"/>
      <c r="G1" s="15"/>
      <c r="H1" s="15"/>
      <c r="I1" s="15"/>
      <c r="J1" s="15"/>
      <c r="K1" s="15"/>
      <c r="L1" s="15"/>
    </row>
    <row r="2" spans="1:12">
      <c r="A2" s="104" t="s">
        <v>722</v>
      </c>
      <c r="B2" s="105"/>
      <c r="C2" s="105"/>
      <c r="D2" s="105"/>
      <c r="E2" s="105"/>
      <c r="F2" s="105"/>
      <c r="G2" s="105"/>
      <c r="H2" s="105"/>
      <c r="I2" s="105"/>
      <c r="J2" s="106"/>
      <c r="K2" s="15"/>
      <c r="L2" s="15"/>
    </row>
    <row r="3" spans="1:12">
      <c r="A3" s="104" t="s">
        <v>643</v>
      </c>
      <c r="B3" s="105"/>
      <c r="C3" s="105"/>
      <c r="D3" s="105"/>
      <c r="E3" s="51"/>
      <c r="F3" s="51"/>
      <c r="G3" s="51"/>
      <c r="H3" s="51"/>
      <c r="I3" s="51"/>
      <c r="J3" s="52"/>
      <c r="K3" s="15"/>
      <c r="L3" s="15"/>
    </row>
    <row r="4" spans="1:12">
      <c r="A4" s="107" t="s">
        <v>89</v>
      </c>
      <c r="B4" s="107"/>
      <c r="C4" s="107"/>
      <c r="D4" s="107"/>
      <c r="E4" s="107"/>
      <c r="F4" s="107"/>
      <c r="G4" s="107"/>
      <c r="H4" s="107"/>
      <c r="I4" s="107"/>
      <c r="J4" s="107"/>
      <c r="K4" s="15"/>
      <c r="L4" s="15"/>
    </row>
    <row r="5" spans="1:12">
      <c r="A5" s="104" t="s">
        <v>725</v>
      </c>
      <c r="B5" s="105"/>
      <c r="C5" s="105"/>
      <c r="D5" s="105"/>
      <c r="E5" s="105"/>
      <c r="F5" s="105"/>
      <c r="G5" s="105"/>
      <c r="H5" s="105"/>
      <c r="I5" s="105"/>
      <c r="J5" s="106"/>
      <c r="K5" s="15"/>
      <c r="L5" s="15"/>
    </row>
    <row r="6" spans="1:12">
      <c r="A6" s="107" t="s">
        <v>401</v>
      </c>
      <c r="B6" s="107"/>
      <c r="C6" s="107"/>
      <c r="D6" s="107"/>
      <c r="E6" s="107"/>
      <c r="F6" s="107"/>
      <c r="G6" s="107"/>
      <c r="H6" s="107"/>
      <c r="I6" s="107"/>
      <c r="J6" s="107"/>
      <c r="K6" s="15"/>
      <c r="L6" s="15"/>
    </row>
    <row r="7" spans="1:12">
      <c r="A7" s="80"/>
      <c r="B7" s="80"/>
      <c r="C7" s="80"/>
      <c r="D7" s="80"/>
      <c r="E7" s="80"/>
      <c r="F7" s="80"/>
      <c r="G7" s="80"/>
      <c r="H7" s="80"/>
      <c r="I7" s="80"/>
      <c r="J7" s="80"/>
      <c r="K7" s="15"/>
      <c r="L7" s="15"/>
    </row>
    <row r="8" spans="1:12">
      <c r="A8" s="80"/>
      <c r="B8" s="80"/>
      <c r="C8" s="80"/>
      <c r="D8" s="80"/>
      <c r="E8" s="80"/>
      <c r="F8" s="80"/>
      <c r="G8" s="80"/>
      <c r="H8" s="80"/>
      <c r="I8" s="80"/>
      <c r="J8" s="80"/>
      <c r="K8" s="15"/>
      <c r="L8" s="15"/>
    </row>
    <row r="9" spans="1:12">
      <c r="A9" s="114" t="s">
        <v>723</v>
      </c>
      <c r="B9" s="114"/>
      <c r="C9" s="114"/>
      <c r="D9" s="114"/>
      <c r="E9" s="114"/>
      <c r="F9" s="114"/>
      <c r="K9" s="15"/>
      <c r="L9" s="15"/>
    </row>
    <row r="10" spans="1:12">
      <c r="A10" s="15"/>
      <c r="B10" s="15"/>
      <c r="C10" s="15"/>
      <c r="D10" s="15"/>
      <c r="E10" s="15"/>
      <c r="F10" s="15"/>
      <c r="G10" s="15"/>
      <c r="H10" s="15"/>
      <c r="I10" s="15"/>
      <c r="J10" s="15"/>
      <c r="K10" s="15"/>
      <c r="L10" s="15"/>
    </row>
    <row r="11" spans="1:12" ht="34.6" customHeight="1">
      <c r="A11" s="69" t="s">
        <v>0</v>
      </c>
      <c r="B11" s="69" t="s">
        <v>707</v>
      </c>
      <c r="C11" s="69" t="s">
        <v>708</v>
      </c>
      <c r="D11" s="69" t="s">
        <v>713</v>
      </c>
      <c r="E11" s="69" t="s">
        <v>714</v>
      </c>
      <c r="F11" s="69" t="s">
        <v>715</v>
      </c>
      <c r="G11" s="69" t="s">
        <v>716</v>
      </c>
      <c r="H11" s="69" t="s">
        <v>717</v>
      </c>
      <c r="I11" s="69" t="s">
        <v>718</v>
      </c>
      <c r="J11" s="69" t="s">
        <v>719</v>
      </c>
      <c r="K11" s="69" t="s">
        <v>720</v>
      </c>
      <c r="L11" s="69" t="s">
        <v>721</v>
      </c>
    </row>
    <row r="12" spans="1:12">
      <c r="A12" s="116" t="s">
        <v>25</v>
      </c>
      <c r="B12" s="115" t="s">
        <v>401</v>
      </c>
      <c r="C12" s="113">
        <f>'planilha LOTE 2'!K21</f>
        <v>0</v>
      </c>
      <c r="D12" s="70" t="s">
        <v>709</v>
      </c>
      <c r="E12" s="65" t="e">
        <f>E14</f>
        <v>#DIV/0!</v>
      </c>
      <c r="F12" s="65" t="e">
        <f>F14-E14</f>
        <v>#DIV/0!</v>
      </c>
      <c r="G12" s="65" t="e">
        <f t="shared" ref="G12:L12" si="0">G14-F14</f>
        <v>#DIV/0!</v>
      </c>
      <c r="H12" s="65" t="e">
        <f t="shared" si="0"/>
        <v>#DIV/0!</v>
      </c>
      <c r="I12" s="65" t="e">
        <f t="shared" si="0"/>
        <v>#DIV/0!</v>
      </c>
      <c r="J12" s="65" t="e">
        <f t="shared" si="0"/>
        <v>#DIV/0!</v>
      </c>
      <c r="K12" s="65" t="e">
        <f t="shared" si="0"/>
        <v>#DIV/0!</v>
      </c>
      <c r="L12" s="65" t="e">
        <f t="shared" si="0"/>
        <v>#DIV/0!</v>
      </c>
    </row>
    <row r="13" spans="1:12">
      <c r="A13" s="116"/>
      <c r="B13" s="115"/>
      <c r="C13" s="113"/>
      <c r="D13" s="70" t="s">
        <v>712</v>
      </c>
      <c r="E13" s="66" t="e">
        <f>E12*$C$12</f>
        <v>#DIV/0!</v>
      </c>
      <c r="F13" s="66" t="e">
        <f t="shared" ref="F13:L13" si="1">F12*$C$12</f>
        <v>#DIV/0!</v>
      </c>
      <c r="G13" s="66" t="e">
        <f t="shared" si="1"/>
        <v>#DIV/0!</v>
      </c>
      <c r="H13" s="66" t="e">
        <f t="shared" si="1"/>
        <v>#DIV/0!</v>
      </c>
      <c r="I13" s="66" t="e">
        <f t="shared" si="1"/>
        <v>#DIV/0!</v>
      </c>
      <c r="J13" s="66" t="e">
        <f t="shared" si="1"/>
        <v>#DIV/0!</v>
      </c>
      <c r="K13" s="66" t="e">
        <f t="shared" si="1"/>
        <v>#DIV/0!</v>
      </c>
      <c r="L13" s="66" t="e">
        <f t="shared" si="1"/>
        <v>#DIV/0!</v>
      </c>
    </row>
    <row r="14" spans="1:12">
      <c r="A14" s="116"/>
      <c r="B14" s="115"/>
      <c r="C14" s="113"/>
      <c r="D14" s="70" t="s">
        <v>710</v>
      </c>
      <c r="E14" s="67" t="e">
        <f>E15/$C$12</f>
        <v>#DIV/0!</v>
      </c>
      <c r="F14" s="67" t="e">
        <f t="shared" ref="F14:L14" si="2">F15/$C$12</f>
        <v>#DIV/0!</v>
      </c>
      <c r="G14" s="67" t="e">
        <f t="shared" si="2"/>
        <v>#DIV/0!</v>
      </c>
      <c r="H14" s="67" t="e">
        <f t="shared" si="2"/>
        <v>#DIV/0!</v>
      </c>
      <c r="I14" s="67" t="e">
        <f t="shared" si="2"/>
        <v>#DIV/0!</v>
      </c>
      <c r="J14" s="67" t="e">
        <f t="shared" si="2"/>
        <v>#DIV/0!</v>
      </c>
      <c r="K14" s="67" t="e">
        <f t="shared" si="2"/>
        <v>#DIV/0!</v>
      </c>
      <c r="L14" s="67" t="e">
        <f t="shared" si="2"/>
        <v>#DIV/0!</v>
      </c>
    </row>
    <row r="15" spans="1:12">
      <c r="A15" s="116"/>
      <c r="B15" s="115"/>
      <c r="C15" s="113"/>
      <c r="D15" s="70" t="s">
        <v>711</v>
      </c>
      <c r="E15" s="68">
        <f>E18+E21+E24+E27+E30</f>
        <v>0</v>
      </c>
      <c r="F15" s="68">
        <f t="shared" ref="F15:L15" si="3">F18+F21+F24+F27+F30</f>
        <v>0</v>
      </c>
      <c r="G15" s="68">
        <f t="shared" si="3"/>
        <v>0</v>
      </c>
      <c r="H15" s="68">
        <f t="shared" si="3"/>
        <v>0</v>
      </c>
      <c r="I15" s="68">
        <f t="shared" si="3"/>
        <v>0</v>
      </c>
      <c r="J15" s="68">
        <f t="shared" si="3"/>
        <v>0</v>
      </c>
      <c r="K15" s="68">
        <f t="shared" si="3"/>
        <v>0</v>
      </c>
      <c r="L15" s="68">
        <f t="shared" si="3"/>
        <v>0</v>
      </c>
    </row>
    <row r="16" spans="1:12" ht="20.75" customHeight="1">
      <c r="A16" s="116" t="s">
        <v>26</v>
      </c>
      <c r="B16" s="115" t="s">
        <v>402</v>
      </c>
      <c r="C16" s="113">
        <f>'planilha LOTE 2'!K22</f>
        <v>0</v>
      </c>
      <c r="D16" s="70" t="s">
        <v>709</v>
      </c>
      <c r="E16" s="79"/>
      <c r="F16" s="79"/>
      <c r="G16" s="79"/>
      <c r="H16" s="79"/>
      <c r="I16" s="79"/>
      <c r="J16" s="79"/>
      <c r="K16" s="79"/>
      <c r="L16" s="79"/>
    </row>
    <row r="17" spans="1:12" ht="23.65" customHeight="1">
      <c r="A17" s="116"/>
      <c r="B17" s="115"/>
      <c r="C17" s="113"/>
      <c r="D17" s="70" t="s">
        <v>710</v>
      </c>
      <c r="E17" s="67">
        <f>E16</f>
        <v>0</v>
      </c>
      <c r="F17" s="67">
        <f>E17+F16</f>
        <v>0</v>
      </c>
      <c r="G17" s="67">
        <f t="shared" ref="G17" si="4">F17+G16</f>
        <v>0</v>
      </c>
      <c r="H17" s="67">
        <f t="shared" ref="H17" si="5">G17+H16</f>
        <v>0</v>
      </c>
      <c r="I17" s="67">
        <f t="shared" ref="I17" si="6">H17+I16</f>
        <v>0</v>
      </c>
      <c r="J17" s="67">
        <f t="shared" ref="J17" si="7">I17+J16</f>
        <v>0</v>
      </c>
      <c r="K17" s="67">
        <f t="shared" ref="K17" si="8">J17+K16</f>
        <v>0</v>
      </c>
      <c r="L17" s="67">
        <f t="shared" ref="L17" si="9">K17+L16</f>
        <v>0</v>
      </c>
    </row>
    <row r="18" spans="1:12" ht="20.75" customHeight="1">
      <c r="A18" s="116"/>
      <c r="B18" s="115"/>
      <c r="C18" s="113"/>
      <c r="D18" s="70" t="s">
        <v>711</v>
      </c>
      <c r="E18" s="68">
        <f>E17*$C16</f>
        <v>0</v>
      </c>
      <c r="F18" s="68">
        <f t="shared" ref="F18" si="10">F17*$C16</f>
        <v>0</v>
      </c>
      <c r="G18" s="68">
        <f t="shared" ref="G18" si="11">G17*$C16</f>
        <v>0</v>
      </c>
      <c r="H18" s="68">
        <f t="shared" ref="H18" si="12">H17*$C16</f>
        <v>0</v>
      </c>
      <c r="I18" s="68">
        <f t="shared" ref="I18" si="13">I17*$C16</f>
        <v>0</v>
      </c>
      <c r="J18" s="68">
        <f t="shared" ref="J18" si="14">J17*$C16</f>
        <v>0</v>
      </c>
      <c r="K18" s="68">
        <f t="shared" ref="K18" si="15">K17*$C16</f>
        <v>0</v>
      </c>
      <c r="L18" s="68">
        <f t="shared" ref="L18" si="16">L17*$C16</f>
        <v>0</v>
      </c>
    </row>
    <row r="19" spans="1:12">
      <c r="A19" s="116" t="s">
        <v>28</v>
      </c>
      <c r="B19" s="115" t="s">
        <v>118</v>
      </c>
      <c r="C19" s="113">
        <f>'planilha LOTE 2'!K37</f>
        <v>0</v>
      </c>
      <c r="D19" s="70" t="s">
        <v>709</v>
      </c>
      <c r="E19" s="79"/>
      <c r="F19" s="79"/>
      <c r="G19" s="79"/>
      <c r="H19" s="79"/>
      <c r="I19" s="79"/>
      <c r="J19" s="79"/>
      <c r="K19" s="79"/>
      <c r="L19" s="79"/>
    </row>
    <row r="20" spans="1:12">
      <c r="A20" s="116"/>
      <c r="B20" s="115"/>
      <c r="C20" s="113"/>
      <c r="D20" s="70" t="s">
        <v>710</v>
      </c>
      <c r="E20" s="67">
        <f>E19</f>
        <v>0</v>
      </c>
      <c r="F20" s="67">
        <f>E20+F19</f>
        <v>0</v>
      </c>
      <c r="G20" s="67">
        <f t="shared" ref="G20" si="17">F20+G19</f>
        <v>0</v>
      </c>
      <c r="H20" s="67">
        <f t="shared" ref="H20" si="18">G20+H19</f>
        <v>0</v>
      </c>
      <c r="I20" s="67">
        <f t="shared" ref="I20" si="19">H20+I19</f>
        <v>0</v>
      </c>
      <c r="J20" s="67">
        <f t="shared" ref="J20" si="20">I20+J19</f>
        <v>0</v>
      </c>
      <c r="K20" s="67">
        <f t="shared" ref="K20" si="21">J20+K19</f>
        <v>0</v>
      </c>
      <c r="L20" s="67">
        <f t="shared" ref="L20" si="22">K20+L19</f>
        <v>0</v>
      </c>
    </row>
    <row r="21" spans="1:12">
      <c r="A21" s="116"/>
      <c r="B21" s="115"/>
      <c r="C21" s="113"/>
      <c r="D21" s="70" t="s">
        <v>711</v>
      </c>
      <c r="E21" s="68">
        <f>E20*$C19</f>
        <v>0</v>
      </c>
      <c r="F21" s="68">
        <f t="shared" ref="F21" si="23">F20*$C19</f>
        <v>0</v>
      </c>
      <c r="G21" s="68">
        <f t="shared" ref="G21" si="24">G20*$C19</f>
        <v>0</v>
      </c>
      <c r="H21" s="68">
        <f t="shared" ref="H21" si="25">H20*$C19</f>
        <v>0</v>
      </c>
      <c r="I21" s="68">
        <f t="shared" ref="I21" si="26">I20*$C19</f>
        <v>0</v>
      </c>
      <c r="J21" s="68">
        <f t="shared" ref="J21" si="27">J20*$C19</f>
        <v>0</v>
      </c>
      <c r="K21" s="68">
        <f t="shared" ref="K21" si="28">K20*$C19</f>
        <v>0</v>
      </c>
      <c r="L21" s="68">
        <f t="shared" ref="L21" si="29">L20*$C19</f>
        <v>0</v>
      </c>
    </row>
    <row r="22" spans="1:12">
      <c r="A22" s="116" t="s">
        <v>71</v>
      </c>
      <c r="B22" s="115" t="s">
        <v>486</v>
      </c>
      <c r="C22" s="113">
        <f>'planilha LOTE 2'!K127</f>
        <v>0</v>
      </c>
      <c r="D22" s="70" t="s">
        <v>709</v>
      </c>
      <c r="E22" s="79"/>
      <c r="F22" s="79"/>
      <c r="G22" s="79"/>
      <c r="H22" s="79"/>
      <c r="I22" s="79"/>
      <c r="J22" s="79"/>
      <c r="K22" s="79"/>
      <c r="L22" s="79"/>
    </row>
    <row r="23" spans="1:12">
      <c r="A23" s="116"/>
      <c r="B23" s="115"/>
      <c r="C23" s="113"/>
      <c r="D23" s="70" t="s">
        <v>710</v>
      </c>
      <c r="E23" s="67">
        <f>E22</f>
        <v>0</v>
      </c>
      <c r="F23" s="67">
        <f>E23+F22</f>
        <v>0</v>
      </c>
      <c r="G23" s="67">
        <f t="shared" ref="G23" si="30">F23+G22</f>
        <v>0</v>
      </c>
      <c r="H23" s="67">
        <f t="shared" ref="H23" si="31">G23+H22</f>
        <v>0</v>
      </c>
      <c r="I23" s="67">
        <f t="shared" ref="I23" si="32">H23+I22</f>
        <v>0</v>
      </c>
      <c r="J23" s="67">
        <f t="shared" ref="J23" si="33">I23+J22</f>
        <v>0</v>
      </c>
      <c r="K23" s="67">
        <f t="shared" ref="K23" si="34">J23+K22</f>
        <v>0</v>
      </c>
      <c r="L23" s="67">
        <f t="shared" ref="L23" si="35">K23+L22</f>
        <v>0</v>
      </c>
    </row>
    <row r="24" spans="1:12">
      <c r="A24" s="116"/>
      <c r="B24" s="115"/>
      <c r="C24" s="113"/>
      <c r="D24" s="70" t="s">
        <v>711</v>
      </c>
      <c r="E24" s="68">
        <f>E23*$C22</f>
        <v>0</v>
      </c>
      <c r="F24" s="68">
        <f t="shared" ref="F24" si="36">F23*$C22</f>
        <v>0</v>
      </c>
      <c r="G24" s="68">
        <f t="shared" ref="G24" si="37">G23*$C22</f>
        <v>0</v>
      </c>
      <c r="H24" s="68">
        <f t="shared" ref="H24" si="38">H23*$C22</f>
        <v>0</v>
      </c>
      <c r="I24" s="68">
        <f t="shared" ref="I24" si="39">I23*$C22</f>
        <v>0</v>
      </c>
      <c r="J24" s="68">
        <f t="shared" ref="J24" si="40">J23*$C22</f>
        <v>0</v>
      </c>
      <c r="K24" s="68">
        <f t="shared" ref="K24" si="41">K23*$C22</f>
        <v>0</v>
      </c>
      <c r="L24" s="68">
        <f t="shared" ref="L24" si="42">L23*$C22</f>
        <v>0</v>
      </c>
    </row>
    <row r="25" spans="1:12">
      <c r="A25" s="116" t="s">
        <v>633</v>
      </c>
      <c r="B25" s="115" t="s">
        <v>634</v>
      </c>
      <c r="C25" s="113">
        <f>'planilha LOTE 2'!K265</f>
        <v>0</v>
      </c>
      <c r="D25" s="70" t="s">
        <v>709</v>
      </c>
      <c r="E25" s="79"/>
      <c r="F25" s="79"/>
      <c r="G25" s="79"/>
      <c r="H25" s="79"/>
      <c r="I25" s="79"/>
      <c r="J25" s="79"/>
      <c r="K25" s="79"/>
      <c r="L25" s="79"/>
    </row>
    <row r="26" spans="1:12">
      <c r="A26" s="116"/>
      <c r="B26" s="115"/>
      <c r="C26" s="113"/>
      <c r="D26" s="70" t="s">
        <v>710</v>
      </c>
      <c r="E26" s="67">
        <f>E25</f>
        <v>0</v>
      </c>
      <c r="F26" s="67">
        <f>E26+F25</f>
        <v>0</v>
      </c>
      <c r="G26" s="67">
        <f t="shared" ref="G26" si="43">F26+G25</f>
        <v>0</v>
      </c>
      <c r="H26" s="67">
        <f t="shared" ref="H26" si="44">G26+H25</f>
        <v>0</v>
      </c>
      <c r="I26" s="67">
        <f t="shared" ref="I26" si="45">H26+I25</f>
        <v>0</v>
      </c>
      <c r="J26" s="67">
        <f t="shared" ref="J26" si="46">I26+J25</f>
        <v>0</v>
      </c>
      <c r="K26" s="67">
        <f t="shared" ref="K26" si="47">J26+K25</f>
        <v>0</v>
      </c>
      <c r="L26" s="67">
        <f t="shared" ref="L26" si="48">K26+L25</f>
        <v>0</v>
      </c>
    </row>
    <row r="27" spans="1:12">
      <c r="A27" s="116"/>
      <c r="B27" s="115"/>
      <c r="C27" s="113"/>
      <c r="D27" s="70" t="s">
        <v>711</v>
      </c>
      <c r="E27" s="68">
        <f>E26*$C25</f>
        <v>0</v>
      </c>
      <c r="F27" s="68">
        <f t="shared" ref="F27" si="49">F26*$C25</f>
        <v>0</v>
      </c>
      <c r="G27" s="68">
        <f t="shared" ref="G27" si="50">G26*$C25</f>
        <v>0</v>
      </c>
      <c r="H27" s="68">
        <f t="shared" ref="H27" si="51">H26*$C25</f>
        <v>0</v>
      </c>
      <c r="I27" s="68">
        <f t="shared" ref="I27" si="52">I26*$C25</f>
        <v>0</v>
      </c>
      <c r="J27" s="68">
        <f t="shared" ref="J27" si="53">J26*$C25</f>
        <v>0</v>
      </c>
      <c r="K27" s="68">
        <f t="shared" ref="K27" si="54">K26*$C25</f>
        <v>0</v>
      </c>
      <c r="L27" s="68">
        <f t="shared" ref="L27" si="55">L26*$C25</f>
        <v>0</v>
      </c>
    </row>
    <row r="28" spans="1:12">
      <c r="A28" s="116" t="s">
        <v>638</v>
      </c>
      <c r="B28" s="115" t="s">
        <v>639</v>
      </c>
      <c r="C28" s="113">
        <f>'planilha LOTE 2'!K269</f>
        <v>0</v>
      </c>
      <c r="D28" s="70" t="s">
        <v>709</v>
      </c>
      <c r="E28" s="79"/>
      <c r="F28" s="79"/>
      <c r="G28" s="79"/>
      <c r="H28" s="79"/>
      <c r="I28" s="79"/>
      <c r="J28" s="79"/>
      <c r="K28" s="79"/>
      <c r="L28" s="79"/>
    </row>
    <row r="29" spans="1:12">
      <c r="A29" s="116"/>
      <c r="B29" s="115"/>
      <c r="C29" s="113"/>
      <c r="D29" s="70" t="s">
        <v>710</v>
      </c>
      <c r="E29" s="67">
        <f>E28</f>
        <v>0</v>
      </c>
      <c r="F29" s="67">
        <f>E29+F28</f>
        <v>0</v>
      </c>
      <c r="G29" s="67">
        <f t="shared" ref="G29" si="56">F29+G28</f>
        <v>0</v>
      </c>
      <c r="H29" s="67">
        <f t="shared" ref="H29" si="57">G29+H28</f>
        <v>0</v>
      </c>
      <c r="I29" s="67">
        <f t="shared" ref="I29" si="58">H29+I28</f>
        <v>0</v>
      </c>
      <c r="J29" s="67">
        <f t="shared" ref="J29" si="59">I29+J28</f>
        <v>0</v>
      </c>
      <c r="K29" s="67">
        <f t="shared" ref="K29" si="60">J29+K28</f>
        <v>0</v>
      </c>
      <c r="L29" s="67">
        <f t="shared" ref="L29" si="61">K29+L28</f>
        <v>0</v>
      </c>
    </row>
    <row r="30" spans="1:12">
      <c r="A30" s="116"/>
      <c r="B30" s="115"/>
      <c r="C30" s="113"/>
      <c r="D30" s="70" t="s">
        <v>711</v>
      </c>
      <c r="E30" s="68">
        <f>E29*$C28</f>
        <v>0</v>
      </c>
      <c r="F30" s="68">
        <f t="shared" ref="F30" si="62">F29*$C28</f>
        <v>0</v>
      </c>
      <c r="G30" s="68">
        <f t="shared" ref="G30" si="63">G29*$C28</f>
        <v>0</v>
      </c>
      <c r="H30" s="68">
        <f t="shared" ref="H30" si="64">H29*$C28</f>
        <v>0</v>
      </c>
      <c r="I30" s="68">
        <f t="shared" ref="I30" si="65">I29*$C28</f>
        <v>0</v>
      </c>
      <c r="J30" s="68">
        <f t="shared" ref="J30" si="66">J29*$C28</f>
        <v>0</v>
      </c>
      <c r="K30" s="68">
        <f t="shared" ref="K30" si="67">K29*$C28</f>
        <v>0</v>
      </c>
      <c r="L30" s="68">
        <f t="shared" ref="L30" si="68">L29*$C28</f>
        <v>0</v>
      </c>
    </row>
  </sheetData>
  <sheetProtection password="9918" sheet="1" objects="1" scenarios="1"/>
  <mergeCells count="24">
    <mergeCell ref="A5:J5"/>
    <mergeCell ref="A6:J6"/>
    <mergeCell ref="A2:J2"/>
    <mergeCell ref="A3:D3"/>
    <mergeCell ref="A9:F9"/>
    <mergeCell ref="A4:J4"/>
    <mergeCell ref="B28:B30"/>
    <mergeCell ref="A28:A30"/>
    <mergeCell ref="A25:A27"/>
    <mergeCell ref="B25:B27"/>
    <mergeCell ref="A22:A24"/>
    <mergeCell ref="B22:B24"/>
    <mergeCell ref="A19:A21"/>
    <mergeCell ref="B19:B21"/>
    <mergeCell ref="A16:A18"/>
    <mergeCell ref="B16:B18"/>
    <mergeCell ref="A12:A15"/>
    <mergeCell ref="B12:B15"/>
    <mergeCell ref="C12:C15"/>
    <mergeCell ref="C28:C30"/>
    <mergeCell ref="C25:C27"/>
    <mergeCell ref="C22:C24"/>
    <mergeCell ref="C19:C21"/>
    <mergeCell ref="C16:C18"/>
  </mergeCells>
  <conditionalFormatting sqref="E16">
    <cfRule type="containsBlanks" dxfId="9" priority="10">
      <formula>LEN(TRIM(E16))=0</formula>
    </cfRule>
  </conditionalFormatting>
  <conditionalFormatting sqref="F16:L16">
    <cfRule type="containsBlanks" dxfId="8" priority="9">
      <formula>LEN(TRIM(F16))=0</formula>
    </cfRule>
  </conditionalFormatting>
  <conditionalFormatting sqref="E19">
    <cfRule type="containsBlanks" dxfId="7" priority="8">
      <formula>LEN(TRIM(E19))=0</formula>
    </cfRule>
  </conditionalFormatting>
  <conditionalFormatting sqref="F19:L19">
    <cfRule type="containsBlanks" dxfId="6" priority="7">
      <formula>LEN(TRIM(F19))=0</formula>
    </cfRule>
  </conditionalFormatting>
  <conditionalFormatting sqref="E22">
    <cfRule type="containsBlanks" dxfId="5" priority="6">
      <formula>LEN(TRIM(E22))=0</formula>
    </cfRule>
  </conditionalFormatting>
  <conditionalFormatting sqref="F22:L22">
    <cfRule type="containsBlanks" dxfId="4" priority="5">
      <formula>LEN(TRIM(F22))=0</formula>
    </cfRule>
  </conditionalFormatting>
  <conditionalFormatting sqref="E25">
    <cfRule type="containsBlanks" dxfId="3" priority="4">
      <formula>LEN(TRIM(E25))=0</formula>
    </cfRule>
  </conditionalFormatting>
  <conditionalFormatting sqref="F25:L25">
    <cfRule type="containsBlanks" dxfId="2" priority="3">
      <formula>LEN(TRIM(F25))=0</formula>
    </cfRule>
  </conditionalFormatting>
  <conditionalFormatting sqref="E28">
    <cfRule type="containsBlanks" dxfId="1" priority="2">
      <formula>LEN(TRIM(E28))=0</formula>
    </cfRule>
  </conditionalFormatting>
  <conditionalFormatting sqref="F28:L28">
    <cfRule type="containsBlanks" dxfId="0" priority="1">
      <formula>LEN(TRIM(F28))=0</formula>
    </cfRule>
  </conditionalFormatting>
  <pageMargins left="0.51181102362204722" right="0.51181102362204722" top="0.78740157480314965" bottom="0.78740157480314965" header="0.19685039370078741" footer="0.31496062992125984"/>
  <pageSetup paperSize="8" fitToHeight="0" orientation="landscape" verticalDpi="0" r:id="rId1"/>
  <headerFooter>
    <oddHeader>&amp;LINSERIR AQUI LOGO EMPRESA &amp;C&amp;"Arial,Negrito"&amp;12CRONOGRAMA FÍSICO FINANCEIRO LOTE 2
CONCORRENCIA Nº 03/2019
RAZÃO SOCIAL EMPRESA</oddHead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planilha LOTE 2</vt:lpstr>
      <vt:lpstr>BDI1 lote 2</vt:lpstr>
      <vt:lpstr>BDI2 lote 2</vt:lpstr>
      <vt:lpstr>CFF lote 2</vt:lpstr>
      <vt:lpstr>'BDI1 lote 2'!Area_de_impressao</vt:lpstr>
      <vt:lpstr>'planilha LOTE 2'!Area_de_impressao</vt:lpstr>
      <vt:lpstr>'planilha LOTE 2'!Titulos_de_impressao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 SAE</dc:creator>
  <cp:lastModifiedBy>Avell</cp:lastModifiedBy>
  <cp:lastPrinted>2019-09-02T13:26:54Z</cp:lastPrinted>
  <dcterms:created xsi:type="dcterms:W3CDTF">2017-11-29T17:02:32Z</dcterms:created>
  <dcterms:modified xsi:type="dcterms:W3CDTF">2019-09-02T13:27:33Z</dcterms:modified>
</cp:coreProperties>
</file>