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Avell\Desktop\contrato 0424\julho 2019\licitação\"/>
    </mc:Choice>
  </mc:AlternateContent>
  <bookViews>
    <workbookView xWindow="0" yWindow="0" windowWidth="28800" windowHeight="11831"/>
  </bookViews>
  <sheets>
    <sheet name="planilha REFERENCIA" sheetId="3" r:id="rId1"/>
    <sheet name="BDI1 referencia" sheetId="4" r:id="rId2"/>
    <sheet name="BDI2 referencia" sheetId="7" r:id="rId3"/>
    <sheet name="CFF referencia" sheetId="6" r:id="rId4"/>
  </sheets>
  <externalReferences>
    <externalReference r:id="rId5"/>
    <externalReference r:id="rId6"/>
  </externalReferences>
  <definedNames>
    <definedName name="_xlnm.Print_Area" localSheetId="0">'planilha REFERENCIA'!$A$1:$K$628</definedName>
    <definedName name="CFF_NumLinha">ROW('[1]CRONOGRAMA FÍSICO-FINANCEIRO'!$D$8)-ROW('[1]CRONOGRAMA FÍSICO-FINANCEIRO'!$D$14)-1</definedName>
    <definedName name="Dados.Lista.Localidade">[2]DADOS!$L$107:$L$134</definedName>
    <definedName name="TipoOrçamento">"BASE"</definedName>
    <definedName name="_xlnm.Print_Titles" localSheetId="0">'planilha REFERENCIA'!$20:$21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6" l="1"/>
  <c r="F48" i="6" s="1"/>
  <c r="E45" i="6"/>
  <c r="F45" i="6" s="1"/>
  <c r="E42" i="6"/>
  <c r="F42" i="6" s="1"/>
  <c r="E39" i="6"/>
  <c r="F39" i="6" s="1"/>
  <c r="E36" i="6"/>
  <c r="F36" i="6" s="1"/>
  <c r="E29" i="6"/>
  <c r="F29" i="6" s="1"/>
  <c r="E26" i="6"/>
  <c r="F26" i="6" s="1"/>
  <c r="E23" i="6"/>
  <c r="F23" i="6" s="1"/>
  <c r="E20" i="6"/>
  <c r="F20" i="6" s="1"/>
  <c r="G17" i="6"/>
  <c r="H17" i="6" s="1"/>
  <c r="I17" i="6" s="1"/>
  <c r="J17" i="6" s="1"/>
  <c r="K17" i="6" s="1"/>
  <c r="L17" i="6" s="1"/>
  <c r="F17" i="6"/>
  <c r="E17" i="6"/>
  <c r="G48" i="6" l="1"/>
  <c r="G45" i="6"/>
  <c r="G42" i="6"/>
  <c r="G39" i="6"/>
  <c r="G36" i="6"/>
  <c r="G29" i="6"/>
  <c r="G26" i="6"/>
  <c r="G23" i="6"/>
  <c r="G20" i="6"/>
  <c r="H48" i="6" l="1"/>
  <c r="H45" i="6"/>
  <c r="H42" i="6"/>
  <c r="H39" i="6"/>
  <c r="H36" i="6"/>
  <c r="H29" i="6"/>
  <c r="H26" i="6"/>
  <c r="H23" i="6"/>
  <c r="H20" i="6"/>
  <c r="I48" i="6" l="1"/>
  <c r="I45" i="6"/>
  <c r="I42" i="6"/>
  <c r="I39" i="6"/>
  <c r="I36" i="6"/>
  <c r="I29" i="6"/>
  <c r="I26" i="6"/>
  <c r="I23" i="6"/>
  <c r="I20" i="6"/>
  <c r="J48" i="6" l="1"/>
  <c r="J45" i="6"/>
  <c r="J42" i="6"/>
  <c r="J39" i="6"/>
  <c r="J36" i="6"/>
  <c r="J29" i="6"/>
  <c r="J26" i="6"/>
  <c r="J23" i="6"/>
  <c r="J20" i="6"/>
  <c r="K48" i="6" l="1"/>
  <c r="K45" i="6"/>
  <c r="K42" i="6"/>
  <c r="K39" i="6"/>
  <c r="K36" i="6"/>
  <c r="K29" i="6"/>
  <c r="K26" i="6"/>
  <c r="K23" i="6"/>
  <c r="K20" i="6"/>
  <c r="L48" i="6" l="1"/>
  <c r="L45" i="6"/>
  <c r="L42" i="6"/>
  <c r="L39" i="6"/>
  <c r="L36" i="6"/>
  <c r="L29" i="6"/>
  <c r="L26" i="6"/>
  <c r="L23" i="6"/>
  <c r="L20" i="6"/>
  <c r="A24" i="7" l="1"/>
  <c r="I6" i="7"/>
  <c r="E15" i="7" s="1"/>
  <c r="A24" i="4"/>
  <c r="I6" i="4"/>
  <c r="D27" i="4" s="1"/>
  <c r="G22" i="7" l="1"/>
  <c r="E14" i="7"/>
  <c r="A15" i="7"/>
  <c r="A16" i="7"/>
  <c r="D27" i="7"/>
  <c r="E16" i="7"/>
  <c r="E27" i="7"/>
  <c r="A17" i="7"/>
  <c r="E28" i="7"/>
  <c r="E17" i="7"/>
  <c r="F19" i="7"/>
  <c r="F20" i="7"/>
  <c r="G20" i="7" s="1"/>
  <c r="A13" i="7"/>
  <c r="E13" i="7"/>
  <c r="A14" i="7"/>
  <c r="A13" i="4"/>
  <c r="E13" i="4"/>
  <c r="F19" i="4"/>
  <c r="E27" i="4"/>
  <c r="F20" i="4"/>
  <c r="G20" i="4" s="1"/>
  <c r="E28" i="4"/>
  <c r="A15" i="4"/>
  <c r="E15" i="4"/>
  <c r="A16" i="4"/>
  <c r="E16" i="4"/>
  <c r="A14" i="4"/>
  <c r="E14" i="4"/>
  <c r="A17" i="4"/>
  <c r="E17" i="4"/>
  <c r="G22" i="4"/>
  <c r="F22" i="7" l="1"/>
  <c r="F21" i="7"/>
  <c r="F22" i="4"/>
  <c r="F21" i="4"/>
  <c r="M2" i="3" l="1"/>
  <c r="G21" i="7"/>
  <c r="G21" i="4"/>
  <c r="M1" i="3"/>
  <c r="J121" i="3" l="1"/>
  <c r="K121" i="3" s="1"/>
  <c r="J133" i="3"/>
  <c r="K133" i="3" s="1"/>
  <c r="J145" i="3"/>
  <c r="K145" i="3" s="1"/>
  <c r="J170" i="3"/>
  <c r="K170" i="3" s="1"/>
  <c r="J268" i="3"/>
  <c r="K268" i="3" s="1"/>
  <c r="J280" i="3"/>
  <c r="K280" i="3" s="1"/>
  <c r="J292" i="3"/>
  <c r="K292" i="3" s="1"/>
  <c r="J317" i="3"/>
  <c r="K317" i="3" s="1"/>
  <c r="J329" i="3"/>
  <c r="K329" i="3" s="1"/>
  <c r="J341" i="3"/>
  <c r="K341" i="3" s="1"/>
  <c r="J353" i="3"/>
  <c r="K353" i="3" s="1"/>
  <c r="J123" i="3"/>
  <c r="K123" i="3" s="1"/>
  <c r="J136" i="3"/>
  <c r="K136" i="3" s="1"/>
  <c r="J149" i="3"/>
  <c r="K149" i="3" s="1"/>
  <c r="J163" i="3"/>
  <c r="K163" i="3" s="1"/>
  <c r="J177" i="3"/>
  <c r="K177" i="3" s="1"/>
  <c r="J208" i="3"/>
  <c r="K208" i="3" s="1"/>
  <c r="K207" i="3" s="1"/>
  <c r="J269" i="3"/>
  <c r="K269" i="3" s="1"/>
  <c r="J282" i="3"/>
  <c r="K282" i="3" s="1"/>
  <c r="J295" i="3"/>
  <c r="K295" i="3" s="1"/>
  <c r="J322" i="3"/>
  <c r="K322" i="3" s="1"/>
  <c r="J335" i="3"/>
  <c r="K335" i="3" s="1"/>
  <c r="J348" i="3"/>
  <c r="K348" i="3" s="1"/>
  <c r="J447" i="3"/>
  <c r="K447" i="3" s="1"/>
  <c r="J460" i="3"/>
  <c r="K460" i="3" s="1"/>
  <c r="J473" i="3"/>
  <c r="K473" i="3" s="1"/>
  <c r="J45" i="3"/>
  <c r="K45" i="3" s="1"/>
  <c r="J115" i="3"/>
  <c r="K115" i="3" s="1"/>
  <c r="J128" i="3"/>
  <c r="K128" i="3" s="1"/>
  <c r="J141" i="3"/>
  <c r="K141" i="3" s="1"/>
  <c r="J154" i="3"/>
  <c r="K154" i="3" s="1"/>
  <c r="J168" i="3"/>
  <c r="K168" i="3" s="1"/>
  <c r="J246" i="3"/>
  <c r="K246" i="3" s="1"/>
  <c r="J261" i="3"/>
  <c r="K261" i="3" s="1"/>
  <c r="J274" i="3"/>
  <c r="K274" i="3" s="1"/>
  <c r="J287" i="3"/>
  <c r="K287" i="3" s="1"/>
  <c r="J300" i="3"/>
  <c r="K300" i="3" s="1"/>
  <c r="J313" i="3"/>
  <c r="K313" i="3" s="1"/>
  <c r="J327" i="3"/>
  <c r="K327" i="3" s="1"/>
  <c r="J340" i="3"/>
  <c r="K340" i="3" s="1"/>
  <c r="J354" i="3"/>
  <c r="K354" i="3" s="1"/>
  <c r="J452" i="3"/>
  <c r="K452" i="3" s="1"/>
  <c r="J465" i="3"/>
  <c r="K465" i="3" s="1"/>
  <c r="J534" i="3"/>
  <c r="K534" i="3" s="1"/>
  <c r="J546" i="3"/>
  <c r="K546" i="3" s="1"/>
  <c r="J558" i="3"/>
  <c r="K558" i="3" s="1"/>
  <c r="J118" i="3"/>
  <c r="K118" i="3" s="1"/>
  <c r="J131" i="3"/>
  <c r="K131" i="3" s="1"/>
  <c r="J144" i="3"/>
  <c r="K144" i="3" s="1"/>
  <c r="J264" i="3"/>
  <c r="K264" i="3" s="1"/>
  <c r="J277" i="3"/>
  <c r="K277" i="3" s="1"/>
  <c r="J290" i="3"/>
  <c r="K290" i="3" s="1"/>
  <c r="J303" i="3"/>
  <c r="K303" i="3" s="1"/>
  <c r="J318" i="3"/>
  <c r="K318" i="3" s="1"/>
  <c r="J331" i="3"/>
  <c r="K331" i="3" s="1"/>
  <c r="J344" i="3"/>
  <c r="K344" i="3" s="1"/>
  <c r="J357" i="3"/>
  <c r="K357" i="3" s="1"/>
  <c r="J537" i="3"/>
  <c r="K537" i="3" s="1"/>
  <c r="J549" i="3"/>
  <c r="K549" i="3" s="1"/>
  <c r="J120" i="3"/>
  <c r="K120" i="3" s="1"/>
  <c r="J134" i="3"/>
  <c r="K134" i="3" s="1"/>
  <c r="J147" i="3"/>
  <c r="K147" i="3" s="1"/>
  <c r="J175" i="3"/>
  <c r="K175" i="3" s="1"/>
  <c r="J266" i="3"/>
  <c r="K266" i="3" s="1"/>
  <c r="J279" i="3"/>
  <c r="K279" i="3" s="1"/>
  <c r="J293" i="3"/>
  <c r="K293" i="3" s="1"/>
  <c r="J320" i="3"/>
  <c r="K320" i="3" s="1"/>
  <c r="J333" i="3"/>
  <c r="K333" i="3" s="1"/>
  <c r="J346" i="3"/>
  <c r="K346" i="3" s="1"/>
  <c r="J418" i="3"/>
  <c r="K418" i="3" s="1"/>
  <c r="J445" i="3"/>
  <c r="K445" i="3" s="1"/>
  <c r="J458" i="3"/>
  <c r="K458" i="3" s="1"/>
  <c r="J471" i="3"/>
  <c r="K471" i="3" s="1"/>
  <c r="J299" i="3"/>
  <c r="K299" i="3" s="1"/>
  <c r="J125" i="3"/>
  <c r="K125" i="3" s="1"/>
  <c r="J143" i="3"/>
  <c r="K143" i="3" s="1"/>
  <c r="J165" i="3"/>
  <c r="K165" i="3" s="1"/>
  <c r="J276" i="3"/>
  <c r="K276" i="3" s="1"/>
  <c r="J297" i="3"/>
  <c r="K297" i="3" s="1"/>
  <c r="J315" i="3"/>
  <c r="K315" i="3" s="1"/>
  <c r="J337" i="3"/>
  <c r="K337" i="3" s="1"/>
  <c r="J356" i="3"/>
  <c r="K356" i="3" s="1"/>
  <c r="J462" i="3"/>
  <c r="K462" i="3" s="1"/>
  <c r="J545" i="3"/>
  <c r="K545" i="3" s="1"/>
  <c r="J574" i="3"/>
  <c r="K574" i="3" s="1"/>
  <c r="J586" i="3"/>
  <c r="K586" i="3" s="1"/>
  <c r="J598" i="3"/>
  <c r="K598" i="3" s="1"/>
  <c r="J126" i="3"/>
  <c r="K126" i="3" s="1"/>
  <c r="J166" i="3"/>
  <c r="K166" i="3" s="1"/>
  <c r="J278" i="3"/>
  <c r="K278" i="3" s="1"/>
  <c r="J319" i="3"/>
  <c r="K319" i="3" s="1"/>
  <c r="J338" i="3"/>
  <c r="K338" i="3" s="1"/>
  <c r="J444" i="3"/>
  <c r="K444" i="3" s="1"/>
  <c r="J167" i="3"/>
  <c r="K167" i="3" s="1"/>
  <c r="J281" i="3"/>
  <c r="K281" i="3" s="1"/>
  <c r="J576" i="3"/>
  <c r="K576" i="3" s="1"/>
  <c r="J146" i="3"/>
  <c r="K146" i="3" s="1"/>
  <c r="J298" i="3"/>
  <c r="K298" i="3" s="1"/>
  <c r="J463" i="3"/>
  <c r="K463" i="3" s="1"/>
  <c r="J575" i="3"/>
  <c r="K575" i="3" s="1"/>
  <c r="J150" i="3"/>
  <c r="K150" i="3" s="1"/>
  <c r="J283" i="3"/>
  <c r="K283" i="3" s="1"/>
  <c r="J323" i="3"/>
  <c r="K323" i="3" s="1"/>
  <c r="J564" i="3"/>
  <c r="K564" i="3" s="1"/>
  <c r="J589" i="3"/>
  <c r="K589" i="3" s="1"/>
  <c r="J321" i="3"/>
  <c r="K321" i="3" s="1"/>
  <c r="J446" i="3"/>
  <c r="K446" i="3" s="1"/>
  <c r="J563" i="3"/>
  <c r="K563" i="3" s="1"/>
  <c r="J535" i="3"/>
  <c r="K535" i="3" s="1"/>
  <c r="J342" i="3"/>
  <c r="K342" i="3" s="1"/>
  <c r="J448" i="3"/>
  <c r="K448" i="3" s="1"/>
  <c r="J550" i="3"/>
  <c r="K550" i="3" s="1"/>
  <c r="J132" i="3"/>
  <c r="K132" i="3" s="1"/>
  <c r="J152" i="3"/>
  <c r="K152" i="3" s="1"/>
  <c r="J265" i="3"/>
  <c r="K265" i="3" s="1"/>
  <c r="J285" i="3"/>
  <c r="K285" i="3" s="1"/>
  <c r="J325" i="3"/>
  <c r="K325" i="3" s="1"/>
  <c r="J345" i="3"/>
  <c r="K345" i="3" s="1"/>
  <c r="J450" i="3"/>
  <c r="K450" i="3" s="1"/>
  <c r="J470" i="3"/>
  <c r="K470" i="3" s="1"/>
  <c r="J538" i="3"/>
  <c r="K538" i="3" s="1"/>
  <c r="J552" i="3"/>
  <c r="K552" i="3" s="1"/>
  <c r="J566" i="3"/>
  <c r="K566" i="3" s="1"/>
  <c r="J579" i="3"/>
  <c r="K579" i="3" s="1"/>
  <c r="J591" i="3"/>
  <c r="K591" i="3" s="1"/>
  <c r="J603" i="3"/>
  <c r="K603" i="3" s="1"/>
  <c r="J26" i="3"/>
  <c r="K26" i="3" s="1"/>
  <c r="J607" i="3"/>
  <c r="K607" i="3" s="1"/>
  <c r="J124" i="3"/>
  <c r="K124" i="3" s="1"/>
  <c r="J275" i="3"/>
  <c r="K275" i="3" s="1"/>
  <c r="J355" i="3"/>
  <c r="K355" i="3" s="1"/>
  <c r="J400" i="3"/>
  <c r="K400" i="3" s="1"/>
  <c r="J544" i="3"/>
  <c r="K544" i="3" s="1"/>
  <c r="J609" i="3"/>
  <c r="K609" i="3" s="1"/>
  <c r="J587" i="3"/>
  <c r="K587" i="3" s="1"/>
  <c r="J135" i="3"/>
  <c r="K135" i="3" s="1"/>
  <c r="J153" i="3"/>
  <c r="K153" i="3" s="1"/>
  <c r="J176" i="3"/>
  <c r="K176" i="3" s="1"/>
  <c r="J267" i="3"/>
  <c r="K267" i="3" s="1"/>
  <c r="J286" i="3"/>
  <c r="K286" i="3" s="1"/>
  <c r="J326" i="3"/>
  <c r="K326" i="3" s="1"/>
  <c r="J347" i="3"/>
  <c r="K347" i="3" s="1"/>
  <c r="J451" i="3"/>
  <c r="K451" i="3" s="1"/>
  <c r="J472" i="3"/>
  <c r="K472" i="3" s="1"/>
  <c r="J539" i="3"/>
  <c r="K539" i="3" s="1"/>
  <c r="J553" i="3"/>
  <c r="K553" i="3" s="1"/>
  <c r="J567" i="3"/>
  <c r="K567" i="3" s="1"/>
  <c r="J580" i="3"/>
  <c r="K580" i="3" s="1"/>
  <c r="J592" i="3"/>
  <c r="K592" i="3" s="1"/>
  <c r="J604" i="3"/>
  <c r="K604" i="3" s="1"/>
  <c r="J27" i="3"/>
  <c r="K27" i="3" s="1"/>
  <c r="J583" i="3"/>
  <c r="K583" i="3" s="1"/>
  <c r="J314" i="3"/>
  <c r="K314" i="3" s="1"/>
  <c r="J597" i="3"/>
  <c r="K597" i="3" s="1"/>
  <c r="J116" i="3"/>
  <c r="K116" i="3" s="1"/>
  <c r="J137" i="3"/>
  <c r="K137" i="3" s="1"/>
  <c r="J178" i="3"/>
  <c r="K178" i="3" s="1"/>
  <c r="J225" i="3"/>
  <c r="K225" i="3" s="1"/>
  <c r="J247" i="3"/>
  <c r="K247" i="3" s="1"/>
  <c r="J270" i="3"/>
  <c r="K270" i="3" s="1"/>
  <c r="J288" i="3"/>
  <c r="K288" i="3" s="1"/>
  <c r="J309" i="3"/>
  <c r="K309" i="3" s="1"/>
  <c r="J328" i="3"/>
  <c r="K328" i="3" s="1"/>
  <c r="J349" i="3"/>
  <c r="K349" i="3" s="1"/>
  <c r="J474" i="3"/>
  <c r="K474" i="3" s="1"/>
  <c r="J540" i="3"/>
  <c r="K540" i="3" s="1"/>
  <c r="J554" i="3"/>
  <c r="K554" i="3" s="1"/>
  <c r="J569" i="3"/>
  <c r="K569" i="3" s="1"/>
  <c r="J581" i="3"/>
  <c r="K581" i="3" s="1"/>
  <c r="J593" i="3"/>
  <c r="K593" i="3" s="1"/>
  <c r="J605" i="3"/>
  <c r="K605" i="3" s="1"/>
  <c r="J555" i="3"/>
  <c r="K555" i="3" s="1"/>
  <c r="J582" i="3"/>
  <c r="K582" i="3" s="1"/>
  <c r="J164" i="3"/>
  <c r="K164" i="3" s="1"/>
  <c r="J296" i="3"/>
  <c r="K296" i="3" s="1"/>
  <c r="J461" i="3"/>
  <c r="K461" i="3" s="1"/>
  <c r="J585" i="3"/>
  <c r="K585" i="3" s="1"/>
  <c r="J547" i="3"/>
  <c r="K547" i="3" s="1"/>
  <c r="J148" i="3"/>
  <c r="K148" i="3" s="1"/>
  <c r="J600" i="3"/>
  <c r="K600" i="3" s="1"/>
  <c r="J117" i="3"/>
  <c r="K117" i="3" s="1"/>
  <c r="J138" i="3"/>
  <c r="K138" i="3" s="1"/>
  <c r="J179" i="3"/>
  <c r="K179" i="3" s="1"/>
  <c r="J271" i="3"/>
  <c r="K271" i="3" s="1"/>
  <c r="J289" i="3"/>
  <c r="K289" i="3" s="1"/>
  <c r="J310" i="3"/>
  <c r="K310" i="3" s="1"/>
  <c r="J330" i="3"/>
  <c r="K330" i="3" s="1"/>
  <c r="J475" i="3"/>
  <c r="K475" i="3" s="1"/>
  <c r="J541" i="3"/>
  <c r="K541" i="3" s="1"/>
  <c r="J570" i="3"/>
  <c r="K570" i="3" s="1"/>
  <c r="J594" i="3"/>
  <c r="K594" i="3" s="1"/>
  <c r="J595" i="3"/>
  <c r="K595" i="3" s="1"/>
  <c r="J129" i="3"/>
  <c r="K129" i="3" s="1"/>
  <c r="J169" i="3"/>
  <c r="K169" i="3" s="1"/>
  <c r="J262" i="3"/>
  <c r="K262" i="3" s="1"/>
  <c r="J301" i="3"/>
  <c r="K301" i="3" s="1"/>
  <c r="J577" i="3"/>
  <c r="K577" i="3" s="1"/>
  <c r="J601" i="3"/>
  <c r="K601" i="3" s="1"/>
  <c r="J119" i="3"/>
  <c r="K119" i="3" s="1"/>
  <c r="J139" i="3"/>
  <c r="K139" i="3" s="1"/>
  <c r="J180" i="3"/>
  <c r="K180" i="3" s="1"/>
  <c r="J228" i="3"/>
  <c r="K228" i="3" s="1"/>
  <c r="J272" i="3"/>
  <c r="K272" i="3" s="1"/>
  <c r="J291" i="3"/>
  <c r="K291" i="3" s="1"/>
  <c r="J311" i="3"/>
  <c r="K311" i="3" s="1"/>
  <c r="J332" i="3"/>
  <c r="K332" i="3" s="1"/>
  <c r="J351" i="3"/>
  <c r="K351" i="3" s="1"/>
  <c r="J476" i="3"/>
  <c r="K476" i="3" s="1"/>
  <c r="J542" i="3"/>
  <c r="K542" i="3" s="1"/>
  <c r="J556" i="3"/>
  <c r="K556" i="3" s="1"/>
  <c r="J571" i="3"/>
  <c r="K571" i="3" s="1"/>
  <c r="J142" i="3"/>
  <c r="K142" i="3" s="1"/>
  <c r="J336" i="3"/>
  <c r="K336" i="3" s="1"/>
  <c r="J573" i="3"/>
  <c r="K573" i="3" s="1"/>
  <c r="J599" i="3"/>
  <c r="K599" i="3" s="1"/>
  <c r="J127" i="3"/>
  <c r="K127" i="3" s="1"/>
  <c r="J339" i="3"/>
  <c r="K339" i="3" s="1"/>
  <c r="J548" i="3"/>
  <c r="K548" i="3" s="1"/>
  <c r="J122" i="3"/>
  <c r="K122" i="3" s="1"/>
  <c r="J140" i="3"/>
  <c r="K140" i="3" s="1"/>
  <c r="J181" i="3"/>
  <c r="K181" i="3" s="1"/>
  <c r="J273" i="3"/>
  <c r="K273" i="3" s="1"/>
  <c r="J294" i="3"/>
  <c r="K294" i="3" s="1"/>
  <c r="J312" i="3"/>
  <c r="K312" i="3" s="1"/>
  <c r="J334" i="3"/>
  <c r="K334" i="3" s="1"/>
  <c r="J352" i="3"/>
  <c r="K352" i="3" s="1"/>
  <c r="J459" i="3"/>
  <c r="K459" i="3" s="1"/>
  <c r="J543" i="3"/>
  <c r="K543" i="3" s="1"/>
  <c r="J557" i="3"/>
  <c r="K557" i="3" s="1"/>
  <c r="J572" i="3"/>
  <c r="K572" i="3" s="1"/>
  <c r="J584" i="3"/>
  <c r="K584" i="3" s="1"/>
  <c r="J596" i="3"/>
  <c r="K596" i="3" s="1"/>
  <c r="J608" i="3"/>
  <c r="K608" i="3" s="1"/>
  <c r="J464" i="3"/>
  <c r="K464" i="3" s="1"/>
  <c r="J588" i="3"/>
  <c r="K588" i="3" s="1"/>
  <c r="J151" i="3"/>
  <c r="K151" i="3" s="1"/>
  <c r="J590" i="3"/>
  <c r="K590" i="3" s="1"/>
  <c r="J25" i="3"/>
  <c r="K25" i="3" s="1"/>
  <c r="J324" i="3"/>
  <c r="K324" i="3" s="1"/>
  <c r="J449" i="3"/>
  <c r="K449" i="3" s="1"/>
  <c r="J551" i="3"/>
  <c r="K551" i="3" s="1"/>
  <c r="J284" i="3"/>
  <c r="K284" i="3" s="1"/>
  <c r="J565" i="3"/>
  <c r="K565" i="3" s="1"/>
  <c r="J263" i="3"/>
  <c r="K263" i="3" s="1"/>
  <c r="J503" i="3"/>
  <c r="K503" i="3" s="1"/>
  <c r="K502" i="3" s="1"/>
  <c r="J302" i="3"/>
  <c r="K302" i="3" s="1"/>
  <c r="J536" i="3"/>
  <c r="K536" i="3" s="1"/>
  <c r="J578" i="3"/>
  <c r="K578" i="3" s="1"/>
  <c r="J343" i="3"/>
  <c r="K343" i="3" s="1"/>
  <c r="J130" i="3"/>
  <c r="K130" i="3" s="1"/>
  <c r="J44" i="3"/>
  <c r="K44" i="3" s="1"/>
  <c r="J56" i="3"/>
  <c r="K56" i="3" s="1"/>
  <c r="J69" i="3"/>
  <c r="K69" i="3" s="1"/>
  <c r="J82" i="3"/>
  <c r="K82" i="3" s="1"/>
  <c r="J95" i="3"/>
  <c r="K95" i="3" s="1"/>
  <c r="J107" i="3"/>
  <c r="K107" i="3" s="1"/>
  <c r="J157" i="3"/>
  <c r="K157" i="3" s="1"/>
  <c r="J183" i="3"/>
  <c r="K183" i="3" s="1"/>
  <c r="J198" i="3"/>
  <c r="K198" i="3" s="1"/>
  <c r="J214" i="3"/>
  <c r="K214" i="3" s="1"/>
  <c r="J227" i="3"/>
  <c r="K227" i="3" s="1"/>
  <c r="J242" i="3"/>
  <c r="K242" i="3" s="1"/>
  <c r="J255" i="3"/>
  <c r="K255" i="3" s="1"/>
  <c r="J304" i="3"/>
  <c r="K304" i="3" s="1"/>
  <c r="J366" i="3"/>
  <c r="K366" i="3" s="1"/>
  <c r="J381" i="3"/>
  <c r="K381" i="3" s="1"/>
  <c r="J395" i="3"/>
  <c r="K395" i="3" s="1"/>
  <c r="J407" i="3"/>
  <c r="K407" i="3" s="1"/>
  <c r="J37" i="3"/>
  <c r="K37" i="3" s="1"/>
  <c r="J52" i="3"/>
  <c r="K52" i="3" s="1"/>
  <c r="J66" i="3"/>
  <c r="K66" i="3" s="1"/>
  <c r="J80" i="3"/>
  <c r="K80" i="3" s="1"/>
  <c r="J94" i="3"/>
  <c r="K94" i="3" s="1"/>
  <c r="J108" i="3"/>
  <c r="K108" i="3" s="1"/>
  <c r="J193" i="3"/>
  <c r="K193" i="3" s="1"/>
  <c r="J223" i="3"/>
  <c r="K223" i="3" s="1"/>
  <c r="J240" i="3"/>
  <c r="K240" i="3" s="1"/>
  <c r="J254" i="3"/>
  <c r="K254" i="3" s="1"/>
  <c r="J308" i="3"/>
  <c r="K308" i="3" s="1"/>
  <c r="J362" i="3"/>
  <c r="K362" i="3" s="1"/>
  <c r="J391" i="3"/>
  <c r="K391" i="3" s="1"/>
  <c r="J406" i="3"/>
  <c r="K406" i="3" s="1"/>
  <c r="J420" i="3"/>
  <c r="K420" i="3" s="1"/>
  <c r="J433" i="3"/>
  <c r="K433" i="3" s="1"/>
  <c r="J59" i="3"/>
  <c r="K59" i="3" s="1"/>
  <c r="J73" i="3"/>
  <c r="K73" i="3" s="1"/>
  <c r="J86" i="3"/>
  <c r="K86" i="3" s="1"/>
  <c r="J100" i="3"/>
  <c r="K100" i="3" s="1"/>
  <c r="J182" i="3"/>
  <c r="K182" i="3" s="1"/>
  <c r="J199" i="3"/>
  <c r="K199" i="3" s="1"/>
  <c r="J216" i="3"/>
  <c r="K216" i="3" s="1"/>
  <c r="J233" i="3"/>
  <c r="K233" i="3" s="1"/>
  <c r="J368" i="3"/>
  <c r="K368" i="3" s="1"/>
  <c r="J384" i="3"/>
  <c r="K384" i="3" s="1"/>
  <c r="J399" i="3"/>
  <c r="K399" i="3" s="1"/>
  <c r="J413" i="3"/>
  <c r="K413" i="3" s="1"/>
  <c r="J425" i="3"/>
  <c r="K425" i="3" s="1"/>
  <c r="J438" i="3"/>
  <c r="K438" i="3" s="1"/>
  <c r="J478" i="3"/>
  <c r="K478" i="3" s="1"/>
  <c r="J492" i="3"/>
  <c r="K492" i="3" s="1"/>
  <c r="J508" i="3"/>
  <c r="K508" i="3" s="1"/>
  <c r="J520" i="3"/>
  <c r="K520" i="3" s="1"/>
  <c r="J46" i="3"/>
  <c r="K46" i="3" s="1"/>
  <c r="J60" i="3"/>
  <c r="K60" i="3" s="1"/>
  <c r="J74" i="3"/>
  <c r="K74" i="3" s="1"/>
  <c r="J87" i="3"/>
  <c r="K87" i="3" s="1"/>
  <c r="J101" i="3"/>
  <c r="K101" i="3" s="1"/>
  <c r="J33" i="3"/>
  <c r="K33" i="3" s="1"/>
  <c r="J48" i="3"/>
  <c r="K48" i="3" s="1"/>
  <c r="J62" i="3"/>
  <c r="K62" i="3" s="1"/>
  <c r="J76" i="3"/>
  <c r="K76" i="3" s="1"/>
  <c r="J90" i="3"/>
  <c r="K90" i="3" s="1"/>
  <c r="J103" i="3"/>
  <c r="K103" i="3" s="1"/>
  <c r="J158" i="3"/>
  <c r="K158" i="3" s="1"/>
  <c r="J172" i="3"/>
  <c r="K172" i="3" s="1"/>
  <c r="J186" i="3"/>
  <c r="K186" i="3" s="1"/>
  <c r="J203" i="3"/>
  <c r="K203" i="3" s="1"/>
  <c r="J219" i="3"/>
  <c r="K219" i="3" s="1"/>
  <c r="J236" i="3"/>
  <c r="K236" i="3" s="1"/>
  <c r="J250" i="3"/>
  <c r="K250" i="3" s="1"/>
  <c r="J372" i="3"/>
  <c r="K372" i="3" s="1"/>
  <c r="J387" i="3"/>
  <c r="K387" i="3" s="1"/>
  <c r="J402" i="3"/>
  <c r="K402" i="3" s="1"/>
  <c r="J416" i="3"/>
  <c r="K416" i="3" s="1"/>
  <c r="J429" i="3"/>
  <c r="K429" i="3" s="1"/>
  <c r="J441" i="3"/>
  <c r="K441" i="3" s="1"/>
  <c r="J455" i="3"/>
  <c r="K455" i="3" s="1"/>
  <c r="J468" i="3"/>
  <c r="K468" i="3" s="1"/>
  <c r="J481" i="3"/>
  <c r="K481" i="3" s="1"/>
  <c r="J495" i="3"/>
  <c r="K495" i="3" s="1"/>
  <c r="J511" i="3"/>
  <c r="K511" i="3" s="1"/>
  <c r="J524" i="3"/>
  <c r="K524" i="3" s="1"/>
  <c r="J561" i="3"/>
  <c r="K561" i="3" s="1"/>
  <c r="J35" i="3"/>
  <c r="K35" i="3" s="1"/>
  <c r="J50" i="3"/>
  <c r="K50" i="3" s="1"/>
  <c r="J64" i="3"/>
  <c r="K64" i="3" s="1"/>
  <c r="J78" i="3"/>
  <c r="K78" i="3" s="1"/>
  <c r="J92" i="3"/>
  <c r="K92" i="3" s="1"/>
  <c r="J105" i="3"/>
  <c r="K105" i="3" s="1"/>
  <c r="J160" i="3"/>
  <c r="K160" i="3" s="1"/>
  <c r="J191" i="3"/>
  <c r="K191" i="3" s="1"/>
  <c r="J205" i="3"/>
  <c r="K205" i="3" s="1"/>
  <c r="J221" i="3"/>
  <c r="K221" i="3" s="1"/>
  <c r="J238" i="3"/>
  <c r="K238" i="3" s="1"/>
  <c r="J252" i="3"/>
  <c r="K252" i="3" s="1"/>
  <c r="J306" i="3"/>
  <c r="K306" i="3" s="1"/>
  <c r="J359" i="3"/>
  <c r="K359" i="3" s="1"/>
  <c r="J375" i="3"/>
  <c r="K375" i="3" s="1"/>
  <c r="J389" i="3"/>
  <c r="K389" i="3" s="1"/>
  <c r="J404" i="3"/>
  <c r="K404" i="3" s="1"/>
  <c r="J431" i="3"/>
  <c r="K431" i="3" s="1"/>
  <c r="J34" i="3"/>
  <c r="K34" i="3" s="1"/>
  <c r="J517" i="3"/>
  <c r="K517" i="3" s="1"/>
  <c r="J612" i="3"/>
  <c r="K612" i="3" s="1"/>
  <c r="J54" i="3"/>
  <c r="K54" i="3" s="1"/>
  <c r="J79" i="3"/>
  <c r="K79" i="3" s="1"/>
  <c r="J102" i="3"/>
  <c r="K102" i="3" s="1"/>
  <c r="J185" i="3"/>
  <c r="K185" i="3" s="1"/>
  <c r="J212" i="3"/>
  <c r="K212" i="3" s="1"/>
  <c r="J235" i="3"/>
  <c r="K235" i="3" s="1"/>
  <c r="J257" i="3"/>
  <c r="K257" i="3" s="1"/>
  <c r="J380" i="3"/>
  <c r="K380" i="3" s="1"/>
  <c r="J401" i="3"/>
  <c r="K401" i="3" s="1"/>
  <c r="J422" i="3"/>
  <c r="K422" i="3" s="1"/>
  <c r="J440" i="3"/>
  <c r="K440" i="3" s="1"/>
  <c r="J480" i="3"/>
  <c r="K480" i="3" s="1"/>
  <c r="J498" i="3"/>
  <c r="K498" i="3" s="1"/>
  <c r="J515" i="3"/>
  <c r="K515" i="3" s="1"/>
  <c r="J530" i="3"/>
  <c r="K530" i="3" s="1"/>
  <c r="J560" i="3"/>
  <c r="K560" i="3" s="1"/>
  <c r="J610" i="3"/>
  <c r="K610" i="3" s="1"/>
  <c r="J624" i="3"/>
  <c r="K624" i="3" s="1"/>
  <c r="J24" i="3"/>
  <c r="K24" i="3" s="1"/>
  <c r="J81" i="3"/>
  <c r="K81" i="3" s="1"/>
  <c r="J213" i="3"/>
  <c r="K213" i="3" s="1"/>
  <c r="J237" i="3"/>
  <c r="K237" i="3" s="1"/>
  <c r="J403" i="3"/>
  <c r="K403" i="3" s="1"/>
  <c r="J482" i="3"/>
  <c r="K482" i="3" s="1"/>
  <c r="J562" i="3"/>
  <c r="K562" i="3" s="1"/>
  <c r="J626" i="3"/>
  <c r="K626" i="3" s="1"/>
  <c r="J83" i="3"/>
  <c r="K83" i="3" s="1"/>
  <c r="J405" i="3"/>
  <c r="K405" i="3" s="1"/>
  <c r="J500" i="3"/>
  <c r="K500" i="3" s="1"/>
  <c r="J55" i="3"/>
  <c r="K55" i="3" s="1"/>
  <c r="J104" i="3"/>
  <c r="K104" i="3" s="1"/>
  <c r="J187" i="3"/>
  <c r="K187" i="3" s="1"/>
  <c r="J258" i="3"/>
  <c r="K258" i="3" s="1"/>
  <c r="J358" i="3"/>
  <c r="K358" i="3" s="1"/>
  <c r="J382" i="3"/>
  <c r="K382" i="3" s="1"/>
  <c r="J423" i="3"/>
  <c r="K423" i="3" s="1"/>
  <c r="J36" i="3"/>
  <c r="K36" i="3" s="1"/>
  <c r="J109" i="3"/>
  <c r="K109" i="3" s="1"/>
  <c r="J194" i="3"/>
  <c r="K194" i="3" s="1"/>
  <c r="J385" i="3"/>
  <c r="K385" i="3" s="1"/>
  <c r="J426" i="3"/>
  <c r="K426" i="3" s="1"/>
  <c r="J486" i="3"/>
  <c r="K486" i="3" s="1"/>
  <c r="J518" i="3"/>
  <c r="K518" i="3" s="1"/>
  <c r="J628" i="3"/>
  <c r="K628" i="3" s="1"/>
  <c r="J106" i="3"/>
  <c r="K106" i="3" s="1"/>
  <c r="J192" i="3"/>
  <c r="K192" i="3" s="1"/>
  <c r="J217" i="3"/>
  <c r="K217" i="3" s="1"/>
  <c r="J61" i="3"/>
  <c r="K61" i="3" s="1"/>
  <c r="J241" i="3"/>
  <c r="K241" i="3" s="1"/>
  <c r="J614" i="3"/>
  <c r="K614" i="3" s="1"/>
  <c r="J41" i="3"/>
  <c r="K41" i="3" s="1"/>
  <c r="J65" i="3"/>
  <c r="K65" i="3" s="1"/>
  <c r="J89" i="3"/>
  <c r="K89" i="3" s="1"/>
  <c r="J111" i="3"/>
  <c r="K111" i="3" s="1"/>
  <c r="J173" i="3"/>
  <c r="K173" i="3" s="1"/>
  <c r="J196" i="3"/>
  <c r="K196" i="3" s="1"/>
  <c r="J220" i="3"/>
  <c r="K220" i="3" s="1"/>
  <c r="J244" i="3"/>
  <c r="K244" i="3" s="1"/>
  <c r="J305" i="3"/>
  <c r="K305" i="3" s="1"/>
  <c r="J365" i="3"/>
  <c r="K365" i="3" s="1"/>
  <c r="J388" i="3"/>
  <c r="K388" i="3" s="1"/>
  <c r="J410" i="3"/>
  <c r="K410" i="3" s="1"/>
  <c r="J430" i="3"/>
  <c r="K430" i="3" s="1"/>
  <c r="J488" i="3"/>
  <c r="K488" i="3" s="1"/>
  <c r="J506" i="3"/>
  <c r="K506" i="3" s="1"/>
  <c r="J521" i="3"/>
  <c r="K521" i="3" s="1"/>
  <c r="J616" i="3"/>
  <c r="K616" i="3" s="1"/>
  <c r="J184" i="3"/>
  <c r="K184" i="3" s="1"/>
  <c r="J479" i="3"/>
  <c r="K479" i="3" s="1"/>
  <c r="J499" i="3"/>
  <c r="K499" i="3" s="1"/>
  <c r="J42" i="3"/>
  <c r="K42" i="3" s="1"/>
  <c r="J67" i="3"/>
  <c r="K67" i="3" s="1"/>
  <c r="J91" i="3"/>
  <c r="K91" i="3" s="1"/>
  <c r="J112" i="3"/>
  <c r="K112" i="3" s="1"/>
  <c r="J197" i="3"/>
  <c r="K197" i="3" s="1"/>
  <c r="J222" i="3"/>
  <c r="K222" i="3" s="1"/>
  <c r="J245" i="3"/>
  <c r="K245" i="3" s="1"/>
  <c r="J307" i="3"/>
  <c r="K307" i="3" s="1"/>
  <c r="J367" i="3"/>
  <c r="K367" i="3" s="1"/>
  <c r="J390" i="3"/>
  <c r="K390" i="3" s="1"/>
  <c r="J411" i="3"/>
  <c r="K411" i="3" s="1"/>
  <c r="J432" i="3"/>
  <c r="K432" i="3" s="1"/>
  <c r="J489" i="3"/>
  <c r="K489" i="3" s="1"/>
  <c r="J507" i="3"/>
  <c r="K507" i="3" s="1"/>
  <c r="J523" i="3"/>
  <c r="K523" i="3" s="1"/>
  <c r="J617" i="3"/>
  <c r="K617" i="3" s="1"/>
  <c r="J77" i="3"/>
  <c r="K77" i="3" s="1"/>
  <c r="J211" i="3"/>
  <c r="K211" i="3" s="1"/>
  <c r="J439" i="3"/>
  <c r="K439" i="3" s="1"/>
  <c r="J514" i="3"/>
  <c r="K514" i="3" s="1"/>
  <c r="J559" i="3"/>
  <c r="K559" i="3" s="1"/>
  <c r="J531" i="3"/>
  <c r="K531" i="3" s="1"/>
  <c r="J611" i="3"/>
  <c r="K611" i="3" s="1"/>
  <c r="J43" i="3"/>
  <c r="K43" i="3" s="1"/>
  <c r="J68" i="3"/>
  <c r="K68" i="3" s="1"/>
  <c r="J93" i="3"/>
  <c r="K93" i="3" s="1"/>
  <c r="J155" i="3"/>
  <c r="K155" i="3" s="1"/>
  <c r="J200" i="3"/>
  <c r="K200" i="3" s="1"/>
  <c r="J370" i="3"/>
  <c r="K370" i="3" s="1"/>
  <c r="J392" i="3"/>
  <c r="K392" i="3" s="1"/>
  <c r="J414" i="3"/>
  <c r="K414" i="3" s="1"/>
  <c r="J434" i="3"/>
  <c r="K434" i="3" s="1"/>
  <c r="J453" i="3"/>
  <c r="K453" i="3" s="1"/>
  <c r="J490" i="3"/>
  <c r="K490" i="3" s="1"/>
  <c r="J509" i="3"/>
  <c r="K509" i="3" s="1"/>
  <c r="J525" i="3"/>
  <c r="K525" i="3" s="1"/>
  <c r="J618" i="3"/>
  <c r="K618" i="3" s="1"/>
  <c r="J28" i="3"/>
  <c r="K28" i="3" s="1"/>
  <c r="J526" i="3"/>
  <c r="K526" i="3" s="1"/>
  <c r="J606" i="3"/>
  <c r="K606" i="3" s="1"/>
  <c r="J619" i="3"/>
  <c r="K619" i="3" s="1"/>
  <c r="J99" i="3"/>
  <c r="K99" i="3" s="1"/>
  <c r="J234" i="3"/>
  <c r="K234" i="3" s="1"/>
  <c r="J379" i="3"/>
  <c r="K379" i="3" s="1"/>
  <c r="J529" i="3"/>
  <c r="K529" i="3" s="1"/>
  <c r="J32" i="3"/>
  <c r="K32" i="3" s="1"/>
  <c r="J58" i="3"/>
  <c r="K58" i="3" s="1"/>
  <c r="J259" i="3"/>
  <c r="K259" i="3" s="1"/>
  <c r="J383" i="3"/>
  <c r="K383" i="3" s="1"/>
  <c r="J532" i="3"/>
  <c r="K532" i="3" s="1"/>
  <c r="J47" i="3"/>
  <c r="K47" i="3" s="1"/>
  <c r="J70" i="3"/>
  <c r="K70" i="3" s="1"/>
  <c r="J96" i="3"/>
  <c r="K96" i="3" s="1"/>
  <c r="J156" i="3"/>
  <c r="K156" i="3" s="1"/>
  <c r="J202" i="3"/>
  <c r="K202" i="3" s="1"/>
  <c r="J226" i="3"/>
  <c r="K226" i="3" s="1"/>
  <c r="J248" i="3"/>
  <c r="K248" i="3" s="1"/>
  <c r="J350" i="3"/>
  <c r="K350" i="3" s="1"/>
  <c r="J371" i="3"/>
  <c r="K371" i="3" s="1"/>
  <c r="J396" i="3"/>
  <c r="K396" i="3" s="1"/>
  <c r="J415" i="3"/>
  <c r="K415" i="3" s="1"/>
  <c r="J435" i="3"/>
  <c r="K435" i="3" s="1"/>
  <c r="J454" i="3"/>
  <c r="K454" i="3" s="1"/>
  <c r="J491" i="3"/>
  <c r="K491" i="3" s="1"/>
  <c r="J510" i="3"/>
  <c r="K510" i="3" s="1"/>
  <c r="J29" i="3"/>
  <c r="K29" i="3" s="1"/>
  <c r="J84" i="3"/>
  <c r="K84" i="3" s="1"/>
  <c r="J363" i="3"/>
  <c r="K363" i="3" s="1"/>
  <c r="J408" i="3"/>
  <c r="K408" i="3" s="1"/>
  <c r="J466" i="3"/>
  <c r="K466" i="3" s="1"/>
  <c r="J501" i="3"/>
  <c r="K501" i="3" s="1"/>
  <c r="J49" i="3"/>
  <c r="K49" i="3" s="1"/>
  <c r="J71" i="3"/>
  <c r="K71" i="3" s="1"/>
  <c r="J97" i="3"/>
  <c r="K97" i="3" s="1"/>
  <c r="J159" i="3"/>
  <c r="K159" i="3" s="1"/>
  <c r="J204" i="3"/>
  <c r="K204" i="3" s="1"/>
  <c r="J251" i="3"/>
  <c r="K251" i="3" s="1"/>
  <c r="J374" i="3"/>
  <c r="K374" i="3" s="1"/>
  <c r="J397" i="3"/>
  <c r="K397" i="3" s="1"/>
  <c r="J417" i="3"/>
  <c r="K417" i="3" s="1"/>
  <c r="J436" i="3"/>
  <c r="K436" i="3" s="1"/>
  <c r="J456" i="3"/>
  <c r="K456" i="3" s="1"/>
  <c r="J493" i="3"/>
  <c r="K493" i="3" s="1"/>
  <c r="J512" i="3"/>
  <c r="K512" i="3" s="1"/>
  <c r="J527" i="3"/>
  <c r="K527" i="3" s="1"/>
  <c r="J620" i="3"/>
  <c r="K620" i="3" s="1"/>
  <c r="J30" i="3"/>
  <c r="K30" i="3" s="1"/>
  <c r="J53" i="3"/>
  <c r="K53" i="3" s="1"/>
  <c r="J256" i="3"/>
  <c r="K256" i="3" s="1"/>
  <c r="J421" i="3"/>
  <c r="K421" i="3" s="1"/>
  <c r="J497" i="3"/>
  <c r="K497" i="3" s="1"/>
  <c r="J623" i="3"/>
  <c r="K623" i="3" s="1"/>
  <c r="J516" i="3"/>
  <c r="K516" i="3" s="1"/>
  <c r="J239" i="3"/>
  <c r="K239" i="3" s="1"/>
  <c r="J424" i="3"/>
  <c r="K424" i="3" s="1"/>
  <c r="J627" i="3"/>
  <c r="K627" i="3" s="1"/>
  <c r="J51" i="3"/>
  <c r="K51" i="3" s="1"/>
  <c r="J75" i="3"/>
  <c r="K75" i="3" s="1"/>
  <c r="J98" i="3"/>
  <c r="K98" i="3" s="1"/>
  <c r="J161" i="3"/>
  <c r="K161" i="3" s="1"/>
  <c r="J206" i="3"/>
  <c r="K206" i="3" s="1"/>
  <c r="J230" i="3"/>
  <c r="K230" i="3" s="1"/>
  <c r="K229" i="3" s="1"/>
  <c r="J253" i="3"/>
  <c r="K253" i="3" s="1"/>
  <c r="J376" i="3"/>
  <c r="K376" i="3" s="1"/>
  <c r="J398" i="3"/>
  <c r="K398" i="3" s="1"/>
  <c r="J419" i="3"/>
  <c r="K419" i="3" s="1"/>
  <c r="J437" i="3"/>
  <c r="K437" i="3" s="1"/>
  <c r="J477" i="3"/>
  <c r="K477" i="3" s="1"/>
  <c r="J494" i="3"/>
  <c r="K494" i="3" s="1"/>
  <c r="J513" i="3"/>
  <c r="K513" i="3" s="1"/>
  <c r="J528" i="3"/>
  <c r="K528" i="3" s="1"/>
  <c r="J622" i="3"/>
  <c r="K622" i="3" s="1"/>
  <c r="J31" i="3"/>
  <c r="K31" i="3" s="1"/>
  <c r="J215" i="3"/>
  <c r="K215" i="3" s="1"/>
  <c r="J360" i="3"/>
  <c r="K360" i="3" s="1"/>
  <c r="J409" i="3"/>
  <c r="K409" i="3" s="1"/>
  <c r="J602" i="3"/>
  <c r="K602" i="3" s="1"/>
  <c r="J615" i="3"/>
  <c r="K615" i="3" s="1"/>
  <c r="J519" i="3"/>
  <c r="K519" i="3" s="1"/>
  <c r="J85" i="3"/>
  <c r="K85" i="3" s="1"/>
  <c r="J110" i="3"/>
  <c r="K110" i="3" s="1"/>
  <c r="J171" i="3"/>
  <c r="K171" i="3" s="1"/>
  <c r="J428" i="3"/>
  <c r="K428" i="3" s="1"/>
  <c r="J218" i="3"/>
  <c r="K218" i="3" s="1"/>
  <c r="J195" i="3"/>
  <c r="K195" i="3" s="1"/>
  <c r="J467" i="3"/>
  <c r="K467" i="3" s="1"/>
  <c r="J243" i="3"/>
  <c r="K243" i="3" s="1"/>
  <c r="J487" i="3"/>
  <c r="K487" i="3" s="1"/>
  <c r="J386" i="3"/>
  <c r="K386" i="3" s="1"/>
  <c r="J40" i="3"/>
  <c r="K40" i="3" s="1"/>
  <c r="J364" i="3"/>
  <c r="K364" i="3" s="1"/>
  <c r="J63" i="3"/>
  <c r="K63" i="3" s="1"/>
  <c r="K378" i="3" l="1"/>
  <c r="C35" i="6" s="1"/>
  <c r="K568" i="3"/>
  <c r="K469" i="3"/>
  <c r="K496" i="3"/>
  <c r="K201" i="3"/>
  <c r="K443" i="3"/>
  <c r="K505" i="3"/>
  <c r="K369" i="3"/>
  <c r="C25" i="6" s="1"/>
  <c r="K613" i="3"/>
  <c r="K412" i="3"/>
  <c r="K427" i="3"/>
  <c r="K522" i="3"/>
  <c r="K457" i="3"/>
  <c r="K485" i="3"/>
  <c r="K394" i="3"/>
  <c r="K23" i="3"/>
  <c r="C16" i="6" s="1"/>
  <c r="K533" i="3"/>
  <c r="K316" i="3"/>
  <c r="K190" i="3"/>
  <c r="K232" i="3"/>
  <c r="K57" i="3"/>
  <c r="K361" i="3"/>
  <c r="K114" i="3"/>
  <c r="K39" i="3"/>
  <c r="K174" i="3"/>
  <c r="K162" i="3"/>
  <c r="K224" i="3"/>
  <c r="K88" i="3"/>
  <c r="K373" i="3"/>
  <c r="C28" i="6" s="1"/>
  <c r="K210" i="3"/>
  <c r="K72" i="3"/>
  <c r="K260" i="3"/>
  <c r="K621" i="3"/>
  <c r="C44" i="6" s="1"/>
  <c r="K625" i="3"/>
  <c r="C47" i="6" s="1"/>
  <c r="K249" i="3"/>
  <c r="E18" i="6" l="1"/>
  <c r="I18" i="6"/>
  <c r="J18" i="6"/>
  <c r="H18" i="6"/>
  <c r="F18" i="6"/>
  <c r="L18" i="6"/>
  <c r="G18" i="6"/>
  <c r="K18" i="6"/>
  <c r="F37" i="6"/>
  <c r="E37" i="6"/>
  <c r="G37" i="6"/>
  <c r="H37" i="6"/>
  <c r="I37" i="6"/>
  <c r="J37" i="6"/>
  <c r="K37" i="6"/>
  <c r="L37" i="6"/>
  <c r="E30" i="6"/>
  <c r="F30" i="6"/>
  <c r="G30" i="6"/>
  <c r="H30" i="6"/>
  <c r="I30" i="6"/>
  <c r="J30" i="6"/>
  <c r="K30" i="6"/>
  <c r="L30" i="6"/>
  <c r="F46" i="6"/>
  <c r="E46" i="6"/>
  <c r="G46" i="6"/>
  <c r="H46" i="6"/>
  <c r="I46" i="6"/>
  <c r="J46" i="6"/>
  <c r="K46" i="6"/>
  <c r="L46" i="6"/>
  <c r="F49" i="6"/>
  <c r="E49" i="6"/>
  <c r="G49" i="6"/>
  <c r="H49" i="6"/>
  <c r="I49" i="6"/>
  <c r="J49" i="6"/>
  <c r="K49" i="6"/>
  <c r="L49" i="6"/>
  <c r="F27" i="6"/>
  <c r="E27" i="6"/>
  <c r="G27" i="6"/>
  <c r="H27" i="6"/>
  <c r="I27" i="6"/>
  <c r="J27" i="6"/>
  <c r="K27" i="6"/>
  <c r="L27" i="6"/>
  <c r="K189" i="3"/>
  <c r="K442" i="3"/>
  <c r="K393" i="3" s="1"/>
  <c r="C38" i="6" s="1"/>
  <c r="K484" i="3"/>
  <c r="K209" i="3"/>
  <c r="K504" i="3"/>
  <c r="K113" i="3"/>
  <c r="K38" i="3" s="1"/>
  <c r="C19" i="6" s="1"/>
  <c r="K231" i="3"/>
  <c r="F21" i="6" l="1"/>
  <c r="E21" i="6"/>
  <c r="G21" i="6"/>
  <c r="H21" i="6"/>
  <c r="I21" i="6"/>
  <c r="J21" i="6"/>
  <c r="K21" i="6"/>
  <c r="L21" i="6"/>
  <c r="E40" i="6"/>
  <c r="F40" i="6"/>
  <c r="G40" i="6"/>
  <c r="H40" i="6"/>
  <c r="I40" i="6"/>
  <c r="J40" i="6"/>
  <c r="K40" i="6"/>
  <c r="L40" i="6"/>
  <c r="K483" i="3"/>
  <c r="K188" i="3"/>
  <c r="K22" i="3" l="1"/>
  <c r="C12" i="6" s="1"/>
  <c r="C22" i="6"/>
  <c r="K377" i="3"/>
  <c r="C31" i="6" s="1"/>
  <c r="C41" i="6"/>
  <c r="E43" i="6" l="1"/>
  <c r="E34" i="6" s="1"/>
  <c r="E33" i="6" s="1"/>
  <c r="E31" i="6" s="1"/>
  <c r="E32" i="6" s="1"/>
  <c r="F43" i="6"/>
  <c r="F34" i="6" s="1"/>
  <c r="F33" i="6" s="1"/>
  <c r="G43" i="6"/>
  <c r="G34" i="6" s="1"/>
  <c r="G33" i="6" s="1"/>
  <c r="H43" i="6"/>
  <c r="H34" i="6" s="1"/>
  <c r="H33" i="6" s="1"/>
  <c r="I43" i="6"/>
  <c r="I34" i="6" s="1"/>
  <c r="I33" i="6" s="1"/>
  <c r="J43" i="6"/>
  <c r="J34" i="6" s="1"/>
  <c r="J33" i="6" s="1"/>
  <c r="K43" i="6"/>
  <c r="K34" i="6" s="1"/>
  <c r="K33" i="6" s="1"/>
  <c r="L43" i="6"/>
  <c r="L34" i="6" s="1"/>
  <c r="L33" i="6" s="1"/>
  <c r="K20" i="3"/>
  <c r="C8" i="6" s="1"/>
  <c r="E24" i="6"/>
  <c r="E15" i="6" s="1"/>
  <c r="E14" i="6" s="1"/>
  <c r="E12" i="6" s="1"/>
  <c r="E13" i="6" s="1"/>
  <c r="F24" i="6"/>
  <c r="F15" i="6" s="1"/>
  <c r="F14" i="6" s="1"/>
  <c r="F12" i="6" s="1"/>
  <c r="F13" i="6" s="1"/>
  <c r="G24" i="6"/>
  <c r="G15" i="6" s="1"/>
  <c r="G14" i="6" s="1"/>
  <c r="H24" i="6"/>
  <c r="H15" i="6" s="1"/>
  <c r="H14" i="6" s="1"/>
  <c r="I24" i="6"/>
  <c r="I15" i="6" s="1"/>
  <c r="I14" i="6" s="1"/>
  <c r="J24" i="6"/>
  <c r="J15" i="6" s="1"/>
  <c r="J14" i="6" s="1"/>
  <c r="K24" i="6"/>
  <c r="K15" i="6" s="1"/>
  <c r="K14" i="6" s="1"/>
  <c r="L24" i="6"/>
  <c r="L15" i="6" s="1"/>
  <c r="L14" i="6" s="1"/>
  <c r="H12" i="6" l="1"/>
  <c r="H13" i="6" s="1"/>
  <c r="L12" i="6"/>
  <c r="L13" i="6" s="1"/>
  <c r="J12" i="6"/>
  <c r="J13" i="6" s="1"/>
  <c r="G31" i="6"/>
  <c r="G32" i="6" s="1"/>
  <c r="K31" i="6"/>
  <c r="K32" i="6" s="1"/>
  <c r="I31" i="6"/>
  <c r="I32" i="6" s="1"/>
  <c r="G12" i="6"/>
  <c r="G13" i="6" s="1"/>
  <c r="L31" i="6"/>
  <c r="L32" i="6" s="1"/>
  <c r="J31" i="6"/>
  <c r="J32" i="6" s="1"/>
  <c r="K12" i="6"/>
  <c r="K13" i="6" s="1"/>
  <c r="H31" i="6"/>
  <c r="H32" i="6" s="1"/>
  <c r="I12" i="6"/>
  <c r="I13" i="6" s="1"/>
  <c r="F31" i="6"/>
  <c r="F32" i="6" s="1"/>
</calcChain>
</file>

<file path=xl/sharedStrings.xml><?xml version="1.0" encoding="utf-8"?>
<sst xmlns="http://schemas.openxmlformats.org/spreadsheetml/2006/main" count="4157" uniqueCount="1255">
  <si>
    <t>Item</t>
  </si>
  <si>
    <t>Fonte</t>
  </si>
  <si>
    <t>Código</t>
  </si>
  <si>
    <t>Descrição</t>
  </si>
  <si>
    <t>Unidade</t>
  </si>
  <si>
    <t>Custo Unitário (R$)</t>
  </si>
  <si>
    <t>BDI
(%)</t>
  </si>
  <si>
    <t>Preço Unitário (R$)</t>
  </si>
  <si>
    <t>Preço Total
(R$)</t>
  </si>
  <si>
    <t>1.</t>
  </si>
  <si>
    <t>1.1.</t>
  </si>
  <si>
    <t>1.1.0.0.1.</t>
  </si>
  <si>
    <t>SINAPI</t>
  </si>
  <si>
    <t>74209/1</t>
  </si>
  <si>
    <t>PLACA DE OBRA EM CHAPA DE ACO GALVANIZADO</t>
  </si>
  <si>
    <t>M2</t>
  </si>
  <si>
    <t>1.1.0.0.2.</t>
  </si>
  <si>
    <t>1.1.0.0.3.</t>
  </si>
  <si>
    <t>1.1.0.0.4.</t>
  </si>
  <si>
    <t>1.1.0.0.5.</t>
  </si>
  <si>
    <t>1.1.0.0.6.</t>
  </si>
  <si>
    <t>1.1.0.0.7.</t>
  </si>
  <si>
    <t>1.1.0.0.8.</t>
  </si>
  <si>
    <t>1.2.</t>
  </si>
  <si>
    <t>1.2.1.0.1.</t>
  </si>
  <si>
    <t>COTAÇÃO</t>
  </si>
  <si>
    <t>1.2.1.0.2.</t>
  </si>
  <si>
    <t>1.2.1.0.3.</t>
  </si>
  <si>
    <t>1.2.1.0.4.</t>
  </si>
  <si>
    <t>1.2.1.0.5.</t>
  </si>
  <si>
    <t>1.2.1.0.6.</t>
  </si>
  <si>
    <t>1.2.1.0.7.</t>
  </si>
  <si>
    <t>1.2.1.0.8.</t>
  </si>
  <si>
    <t>1.2.1.0.9.</t>
  </si>
  <si>
    <t>1.2.1.0.10.</t>
  </si>
  <si>
    <t>1.2.1.0.11.</t>
  </si>
  <si>
    <t>1.2.1.0.12.</t>
  </si>
  <si>
    <t>1.2.1.0.13.</t>
  </si>
  <si>
    <t>1.2.1.0.14.</t>
  </si>
  <si>
    <t>1.2.1.0.15.</t>
  </si>
  <si>
    <t>1.2.1.0.16.</t>
  </si>
  <si>
    <t>1.2.1.0.17.</t>
  </si>
  <si>
    <t>1.2.2.</t>
  </si>
  <si>
    <t>1.2.2.0.1.</t>
  </si>
  <si>
    <t>ASSENTAMENTO DE PECAS, CONEXOES, APARELHOS E ACESSORIOS DE FERRO FUNDIDO DUCTIL, JUNTA ELASTICA, MECANICA OU FLANGEADA, COM DIAMETROS DE 50 A 300 MM.</t>
  </si>
  <si>
    <t>KG</t>
  </si>
  <si>
    <t>1.2.2.0.2.</t>
  </si>
  <si>
    <t>INSTALAÇÃO DE VÁLVULAS OU REGISTROS COM JUNTA FLANGEADA - DN 100</t>
  </si>
  <si>
    <t>UN</t>
  </si>
  <si>
    <t>1.2.2.0.3.</t>
  </si>
  <si>
    <t>INSTALAÇÃO DE VÁLVULAS OU REGISTROS COM JUNTA FLANGEADA - DN 150</t>
  </si>
  <si>
    <t>1.2.2.0.4.</t>
  </si>
  <si>
    <t>INSTALAÇÃO DE VÁLVULAS OU REGISTROS COM JUNTA FLANGEADA - DN 200</t>
  </si>
  <si>
    <t>1.3.</t>
  </si>
  <si>
    <t>1.3.1.</t>
  </si>
  <si>
    <t>M3</t>
  </si>
  <si>
    <t>92874</t>
  </si>
  <si>
    <t>LANÇAMENTO COM USO DE BOMBA, ADENSAMENTO E ACABAMENTO DE CONCRETO EM ESTRUTURAS. AF_12/2015</t>
  </si>
  <si>
    <t>SINAPI-I</t>
  </si>
  <si>
    <t>1.3.2.</t>
  </si>
  <si>
    <t>1.4.</t>
  </si>
  <si>
    <t>1.4.0.0.1.</t>
  </si>
  <si>
    <t>M</t>
  </si>
  <si>
    <t>1.4.0.0.2.</t>
  </si>
  <si>
    <t>1.4.0.0.3.</t>
  </si>
  <si>
    <t>2.</t>
  </si>
  <si>
    <t>2.1.</t>
  </si>
  <si>
    <t>015</t>
  </si>
  <si>
    <t>017</t>
  </si>
  <si>
    <t>020</t>
  </si>
  <si>
    <t>2.2.</t>
  </si>
  <si>
    <t>2.2.1.</t>
  </si>
  <si>
    <t>2.2.1.0.1.</t>
  </si>
  <si>
    <t>2.2.1.0.2.</t>
  </si>
  <si>
    <t>2.2.1.0.3.</t>
  </si>
  <si>
    <t>2.2.2.</t>
  </si>
  <si>
    <t>2.2.2.0.1.</t>
  </si>
  <si>
    <t>2.2.2.0.2.</t>
  </si>
  <si>
    <t>2.2.2.0.3.</t>
  </si>
  <si>
    <t>2.2.2.0.4.</t>
  </si>
  <si>
    <t>2.2.2.0.5.</t>
  </si>
  <si>
    <t>2.2.2.0.6.</t>
  </si>
  <si>
    <t>2.2.2.0.7.</t>
  </si>
  <si>
    <t>2.2.2.0.8.</t>
  </si>
  <si>
    <t>2.2.2.0.9.</t>
  </si>
  <si>
    <t>PREPARO DE FUNDO DE VALA  COM LARGURA MENOR QUE 1,5 M, EM LOCAL COM NÍVEL ALTO DE INTERFERÊNCIA. AF_06/2016</t>
  </si>
  <si>
    <t>2.2.2.0.10.</t>
  </si>
  <si>
    <t>73817/1</t>
  </si>
  <si>
    <t>EMBASAMENTO DE MATERIAL GRANULAR - PO DE PEDRA</t>
  </si>
  <si>
    <t>2.2.3.</t>
  </si>
  <si>
    <t>2.2.3.0.1.</t>
  </si>
  <si>
    <t>2.2.3.0.2.</t>
  </si>
  <si>
    <t>2.2.3.0.3.</t>
  </si>
  <si>
    <t>2.2.3.0.4.</t>
  </si>
  <si>
    <t>2.2.3.0.5.</t>
  </si>
  <si>
    <t>2.2.3.0.6.</t>
  </si>
  <si>
    <t>2.2.3.0.7.</t>
  </si>
  <si>
    <t>2.2.3.0.8.</t>
  </si>
  <si>
    <t>2.2.3.0.9.</t>
  </si>
  <si>
    <t>2.2.3.0.10.</t>
  </si>
  <si>
    <t>2.2.3.0.11.</t>
  </si>
  <si>
    <t>2.2.3.0.12.</t>
  </si>
  <si>
    <t>2.2.4.</t>
  </si>
  <si>
    <t>92775</t>
  </si>
  <si>
    <t>92776</t>
  </si>
  <si>
    <t>92777</t>
  </si>
  <si>
    <t>92778</t>
  </si>
  <si>
    <t>92779</t>
  </si>
  <si>
    <t>91341</t>
  </si>
  <si>
    <t>PORTA EM ALUMÍNIO DE ABRIR TIPO VENEZIANA COM GUARNIÇÃO, FIXAÇÃO COM PARAFUSOS - FORNECIMENTO E INSTALAÇÃO. AF_08/2015</t>
  </si>
  <si>
    <t>94218</t>
  </si>
  <si>
    <t>88489</t>
  </si>
  <si>
    <t>APLICAÇÃO MANUAL DE PINTURA COM TINTA LÁTEX ACRÍLICA EM PAREDES, DUAS DEMÃOS. AF_06/2014</t>
  </si>
  <si>
    <t>2.3.</t>
  </si>
  <si>
    <t>2.3.1.</t>
  </si>
  <si>
    <t>2.3.2.</t>
  </si>
  <si>
    <t>H</t>
  </si>
  <si>
    <t>002</t>
  </si>
  <si>
    <t>007</t>
  </si>
  <si>
    <t>008</t>
  </si>
  <si>
    <t>009</t>
  </si>
  <si>
    <t>010</t>
  </si>
  <si>
    <t>012</t>
  </si>
  <si>
    <t>014</t>
  </si>
  <si>
    <t>M3XKM</t>
  </si>
  <si>
    <t>MONTADOR (TUBO AÇO/EQUIPAMENTOS) COM ENCARGOS COMPLEMENTARES</t>
  </si>
  <si>
    <t>Nível</t>
  </si>
  <si>
    <t>Quantidade</t>
  </si>
  <si>
    <t>Serviço</t>
  </si>
  <si>
    <t/>
  </si>
  <si>
    <t>BDI 1</t>
  </si>
  <si>
    <t>LOTE</t>
  </si>
  <si>
    <t>CONSTRUÇÃO DE ADUTORAS E RESERVATÓRIOS PARA ABASTECIMENTO DE ÁGUA DA ZONA ALTA 3 E ZONA MÉDIA 4</t>
  </si>
  <si>
    <t>ADUTORAS E RESERVATÓRIOS ZONA ALTA 3</t>
  </si>
  <si>
    <t>Nível 2</t>
  </si>
  <si>
    <t>SERVIÇOS PRELIMINARES E MOBILIZAÇÃO DE CANTEIRO DE OBRAS NO CENTRO DE RESERVAÇÃO DE ÁGUA TRATADA ZONA ALTA 3</t>
  </si>
  <si>
    <t>10775</t>
  </si>
  <si>
    <t>LOCACAO DE CONTAINER 2,30  X  6,00 M, ALT. 2,50 M, COM 1 SANITARIO, PARA ESCRITORIO, COMPLETO, SEM DIVISORIAS INTERNAS</t>
  </si>
  <si>
    <t xml:space="preserve">MES   </t>
  </si>
  <si>
    <t>BDI 2</t>
  </si>
  <si>
    <t>10776</t>
  </si>
  <si>
    <t>LOCACAO DE CONTAINER 2,30  X  6,00 M, ALT. 2,50 M, PARA ESCRITORIO, SEM DIVISORIAS INTERNAS E SEM SANITARIO</t>
  </si>
  <si>
    <t>10778</t>
  </si>
  <si>
    <t>LOCACAO DE CONTAINER 2,30 X 6,00 M, ALT. 2,50 M,  PARA SANITARIO,  COM 4 BACIAS, 8 CHUVEIROS,1 LAVATORIO E 1 MICTORIO</t>
  </si>
  <si>
    <t>74218/1</t>
  </si>
  <si>
    <t>KIT CAVALETE PVC COM REGISTRO 3/4" - FORNECIMENTO E INSTALACAO</t>
  </si>
  <si>
    <t>74253/1</t>
  </si>
  <si>
    <t>RAMAL PREDIAL EM TUBO PEAD 20MM - FORNECIMENTO, INSTALAÇÃO, ESCAVAÇÃO E REATERRO</t>
  </si>
  <si>
    <t>ENTRADA PROVISORIA DE ENERGIA ELETRICA AEREA TRIFASICA 40A EM POSTE MADEIRA</t>
  </si>
  <si>
    <t>LIGAÇÃO DOMICILIAR DE ESGOTO DN 100MM, DA CASA ATÉ A CAIXA, COMPOSTO POR 10,0M TUBO DE PVC ESGOTO PREDIAL DN 100MM E CAIXA DE ALVENARIA COM TAMPA DE CONCRETO - FORNECIMENTO E INSTALAÇÃO</t>
  </si>
  <si>
    <t>1.1.0.0.9.</t>
  </si>
  <si>
    <t>73859/1</t>
  </si>
  <si>
    <t>DESMATAMENTO E LIMPEZA MECANIZADA DE TERRENO COM REMOCAO DE CAMADA VEGETAL, UTILIZANDO TRATOR DE ESTEIRAS</t>
  </si>
  <si>
    <t>1.1.0.0.10.</t>
  </si>
  <si>
    <t>79473</t>
  </si>
  <si>
    <t>CORTE E ATERRO COMPENSADO</t>
  </si>
  <si>
    <t>1.1.0.0.11.</t>
  </si>
  <si>
    <t>74238/2</t>
  </si>
  <si>
    <t>PORTAO EM TELA ARAME GALVANIZADO N.12 MALHA 2" E MOLDURA EM TUBOS DE ACO COM DUAS FOLHAS DE ABRIR, INCLUSO FERRAGENS</t>
  </si>
  <si>
    <t>1.1.0.0.12.</t>
  </si>
  <si>
    <t>98522</t>
  </si>
  <si>
    <t>ALAMBRADO EM MOURÕES DE CONCRETO, COM TELA DE ARAME GALVANIZADO (INCLUSIVE MURETA EM CONCRETO). AF_05/2018</t>
  </si>
  <si>
    <t>1.1.0.0.13.</t>
  </si>
  <si>
    <t>COMPOSIÇÃO</t>
  </si>
  <si>
    <t>022</t>
  </si>
  <si>
    <t>INSTALAÇÃO DE CERCA CONCERTINA CLIPADA DUPLA COM HASTES E ARAME DE FIXAÇÃO, INSTALADA EM CERCA DE MOURÕES DE CONCRETO</t>
  </si>
  <si>
    <t>1.1.0.0.14.</t>
  </si>
  <si>
    <t>99059</t>
  </si>
  <si>
    <t>LOCACAO CONVENCIONAL DE OBRA, UTILIZANDO GABARITO DE TÁBUAS CORRIDAS PONTALETADAS A CADA 2,00M -  2 UTILIZAÇÕES. AF_10/2018</t>
  </si>
  <si>
    <t>ADUTORAS E SUB-ADUTORAS</t>
  </si>
  <si>
    <t>Nível 3</t>
  </si>
  <si>
    <t>1.2.1.</t>
  </si>
  <si>
    <t>ADUTORA PRINCIPAL DN300</t>
  </si>
  <si>
    <t>LOCAÇÃO DE REDE DE ÁGUA OU ESGOTO. AF_10/2018</t>
  </si>
  <si>
    <t>97636</t>
  </si>
  <si>
    <t>DEMOLIÇÃO PARCIAL DE PAVIMENTO ASFÁLTICO, DE FORMA MECANIZADA, SEM REAPROVEITAMENTO. AF_12/2017</t>
  </si>
  <si>
    <t>90099</t>
  </si>
  <si>
    <t>ESCAVAÇÃO MECANIZADA DE VALA COM PROF. ATÉ 1,5 M (MÉDIA ENTRE MONTANTE E JUSANTE/UMA COMPOSIÇÃO POR TRECHO), COM RETROESCAVADEIRA (0,26 M3/88 HP), LARG. MENOR QUE 0,8 M, EM SOLO DE 1A CATEGORIA, EM LOCAIS COM ALTO NÍVEL DE INTERFERÊNCIA. AF_01/2015</t>
  </si>
  <si>
    <t>ESCORAMENTO DE VALA, TIPO PONTALETEAMENTO, COM PROFUNDIDADE DE 0 A 1,5 M, LARGURA MENOR QUE 1,5 M, EM LOCAL COM NÍVEL ALTO DE INTERFERÊNCIA. AF_06/2016</t>
  </si>
  <si>
    <t>9827</t>
  </si>
  <si>
    <t>TUBO PVC DEFOFO, JEI, 1 MPA, DN 300 MM, PARA REDE DE AGUA (NBR 7665)</t>
  </si>
  <si>
    <t xml:space="preserve">M     </t>
  </si>
  <si>
    <t>CARGA, TRANSPORTE E DESCARGA DE TUBOS, CONEXÕES E VÁLVULAS EM CAMINHÃO PRANCHA DOTADO DE GUINDAUTO HIDRAULICO (MUNCK) DO ESTOQUE ATÉ O LOCAL DA OBRA (DMT=4,0 KM)</t>
  </si>
  <si>
    <t>T</t>
  </si>
  <si>
    <t>97130</t>
  </si>
  <si>
    <t>ASSENTAMENTO DE TUBO DE PVC DEFOFO OU PRFV OU RPVC PARA REDE DE ÁGUA, DN 300 MM, JUNTA ELÁSTICA INTEGRADA, INSTALADO EM LOCAL COM NÍVEL ALTO DE INTERFERÊNCIAS (NÃO INCLUI FORNECIMENTO). AF_11/2017</t>
  </si>
  <si>
    <t>REATERRO MANUAL APILOADO COM SOQUETE. AF_10/2017</t>
  </si>
  <si>
    <t>REATERRO MECANIZADO DE VALA COM RETROESCAVADEIRA (CAPACIDADE DA CAÇAMBA DA RETRO: 0,26 M³ / POTÊNCIA: 88 HP), LARGURA DE 0,8 A 1,5 M, PROFUNDIDADE ATÉ 1,5 M, COM SOLO DE 1ª CATEGORIA EM LOCAIS COM ALTO NÍVEL DE INTERFERÊNCIA. AF_04/2016</t>
  </si>
  <si>
    <t>003</t>
  </si>
  <si>
    <t>IMPRIMAÇÃO DA BASE DE PAVIMENTO COM EMULSÃO ASFALTICA RR-2C APLICAÇÃO DE 1KG/M2</t>
  </si>
  <si>
    <t>RECOMPOSIÇÃO DE PAVIMENTO ASFÁLTICO COM CBUQ FAIXA C ESPESSURA 5CM CONSUMO MÉDIO DE 130KG CBUQ/M2 DESCARGA MANUAL DE CAMINHÃO BASCULANTE, ESPALHAMENTO MANUAL DA MASSA E COMPACTAÇÃO COM ROLO LISO</t>
  </si>
  <si>
    <t>95303</t>
  </si>
  <si>
    <t>TRANSPORTE COM CAMINHÃO BASCULANTE 10 M3 DE MASSA ASFALTICA PARA PAVIMENTAÇÃO URBANA</t>
  </si>
  <si>
    <t>FABRICAÇÃO, MONTAGEM E DESMONTAGEM DE FÔRMA PARA BLOCO DE COROAMENTO, EM MADEIRA SERRADA, E=25 MM, 4 UTILIZAÇÕES. AF_06/2017</t>
  </si>
  <si>
    <t>96555</t>
  </si>
  <si>
    <t>CONCRETAGEM DE BLOCOS DE COROAMENTO E VIGAS BALDRAME, FCK 30 MPA, COM USO DE JERICA  LANÇAMENTO, ADENSAMENTO E ACABAMENTO. AF_06/2017</t>
  </si>
  <si>
    <t>EXECUÇÃO DE TRANSPOSIÇÃO SOB PONTE COM TUBOS DE FERRO FUNDIDO FLANGEADO APOIADOS SOBRE MÃOS FRANCESAS SOLDADAS ÀS LONGARINAS DA PONTE CONFORME PROJETO</t>
  </si>
  <si>
    <t>SV</t>
  </si>
  <si>
    <t>SUB-ADUTORA DN150</t>
  </si>
  <si>
    <t>1.2.2.0.5.</t>
  </si>
  <si>
    <t>1.2.2.0.6.</t>
  </si>
  <si>
    <t>9828</t>
  </si>
  <si>
    <t>TUBO PVC DEFOFO, JEI, 1 MPA, DN 150 MM, PARA REDE DE  AGUA (NBR 7665)</t>
  </si>
  <si>
    <t>1.2.2.0.7.</t>
  </si>
  <si>
    <t>021</t>
  </si>
  <si>
    <t>CARGA, TRANSPORTE E DESCARGA DE TUBOS, CONEXÕES E VÁLVULAS EM CAMINHÃO TOCO CARROCERIA DE MADEIRA DO ESTOQUE ATÉ O LOCAL DA OBRA (DMT=4,0 KM). CARGA E DESCARGA MANUAIS</t>
  </si>
  <si>
    <t>1.2.2.0.8.</t>
  </si>
  <si>
    <t>97127</t>
  </si>
  <si>
    <t>ASSENTAMENTO DE TUBO DE PVC DEFOFO OU PRFV OU RPVC PARA REDE DE ÁGUA, DN 150 MM, JUNTA ELÁSTICA INTEGRADA, INSTALADO EM LOCAL COM NÍVEL ALTO DE INTERFERÊNCIAS (NÃO INCLUI FORNECIMENTO). AF_11/2017</t>
  </si>
  <si>
    <t>1.2.2.0.9.</t>
  </si>
  <si>
    <t>1.2.2.0.10.</t>
  </si>
  <si>
    <t>1.2.2.0.11.</t>
  </si>
  <si>
    <t>1.2.2.0.12.</t>
  </si>
  <si>
    <t>1.2.2.0.13.</t>
  </si>
  <si>
    <t>1.2.2.0.14.</t>
  </si>
  <si>
    <t>1.2.3.</t>
  </si>
  <si>
    <t>SUB-ADUTORA DN100</t>
  </si>
  <si>
    <t>1.2.3.0.1.</t>
  </si>
  <si>
    <t>1.2.3.0.2.</t>
  </si>
  <si>
    <t>1.2.3.0.3.</t>
  </si>
  <si>
    <t>1.2.3.0.4.</t>
  </si>
  <si>
    <t>1.2.3.0.5.</t>
  </si>
  <si>
    <t>1.2.3.0.6.</t>
  </si>
  <si>
    <t>36380</t>
  </si>
  <si>
    <t>TUBO PVC PBA JEI, CLASSE 20, DN 100 MM, PARA REDE DE AGUA (NBR 5647)</t>
  </si>
  <si>
    <t>1.2.3.0.7.</t>
  </si>
  <si>
    <t>97126</t>
  </si>
  <si>
    <t>ASSENTAMENTO DE TUBO DE PVC PBA PARA REDE DE ÁGUA, DN 100 MM, JUNTA ELÁSTICA INTEGRADA, INSTALADO EM LOCAL COM NÍVEL BAIXO DE INTERFERÊNCIAS (NÃO INCLUI FORNECIMENTO). AF_11/2017</t>
  </si>
  <si>
    <t>1.2.3.0.8.</t>
  </si>
  <si>
    <t>9825</t>
  </si>
  <si>
    <t>TUBO PVC DEFOFO, JEI, 1 MPA, DN 100 MM, PARA REDE DE AGUA (NBR 7665)</t>
  </si>
  <si>
    <t>1.2.3.0.9.</t>
  </si>
  <si>
    <t>1.2.3.0.10.</t>
  </si>
  <si>
    <t>1.2.3.0.11.</t>
  </si>
  <si>
    <t>1.2.3.0.12.</t>
  </si>
  <si>
    <t>1.2.3.0.13.</t>
  </si>
  <si>
    <t>1.2.3.0.14.</t>
  </si>
  <si>
    <t>1.2.3.0.15.</t>
  </si>
  <si>
    <t>1.2.4.</t>
  </si>
  <si>
    <t>SUB-ADUTORAS BAIRRO SANTA EDWIGES</t>
  </si>
  <si>
    <t>1.2.4.0.1.</t>
  </si>
  <si>
    <t>1.2.4.0.2.</t>
  </si>
  <si>
    <t>ESCAVAÇÃO MECANIZADA DE VALA COM PROF. ATÉ 1,5 M (MÉDIA ENTRE MONTANTE E JUSANTE/UMA COMPOSIÇÃO POR TRECHO), COM RETROESCAVADEIRA (0,26 M3/88 HP), LARG. DE 0,8 M A 1,5 M, EM SOLO DE 1A CATEGORIA, EM LOCAIS COM ALTO NÍVEL DE INTERFERÊNCIA. AF_01/2015</t>
  </si>
  <si>
    <t>1.2.4.0.3.</t>
  </si>
  <si>
    <t>1.2.4.0.4.</t>
  </si>
  <si>
    <t>1.2.4.0.5.</t>
  </si>
  <si>
    <t>1.2.4.0.6.</t>
  </si>
  <si>
    <t>1.2.4.0.7.</t>
  </si>
  <si>
    <t>1.2.4.0.8.</t>
  </si>
  <si>
    <t>ASSENTAMENTO DE TUBO DE PVC PBA PARA REDE DE ÁGUA, DN 100 MM, JUNTA ELÁSTICA INTEGRADA, INSTALADO EM LOCAL COM NÍVEL ALTO DE INTERFERÊNCIAS (NÃO INCLUI FORNECIMENTO). AF_11/2017</t>
  </si>
  <si>
    <t>1.2.4.0.9.</t>
  </si>
  <si>
    <t>1.2.4.0.10.</t>
  </si>
  <si>
    <t>1.2.4.0.11.</t>
  </si>
  <si>
    <t>cotação</t>
  </si>
  <si>
    <t>0001</t>
  </si>
  <si>
    <t>ADAPATDOR PVC BOLSA PBA PONTA DeFoFo JE DN 100</t>
  </si>
  <si>
    <t>unid.</t>
  </si>
  <si>
    <t>1.2.4.0.12.</t>
  </si>
  <si>
    <t>0002</t>
  </si>
  <si>
    <t>CURVA 22,5º PVC JE PONTA E BOLSA PBA DN 100</t>
  </si>
  <si>
    <t>1.2.4.0.13.</t>
  </si>
  <si>
    <t>0003</t>
  </si>
  <si>
    <t>CRUZETA REDUÇÃO FOFO COM BOLSAS JGS DN 150X100</t>
  </si>
  <si>
    <t>1.2.4.0.14.</t>
  </si>
  <si>
    <t>0004</t>
  </si>
  <si>
    <t>JUNTA GIBAULT FOFO DN 150</t>
  </si>
  <si>
    <t>1.2.4.0.15.</t>
  </si>
  <si>
    <t>0160</t>
  </si>
  <si>
    <t>CURVA 45º PVC JE PONTA E BOLSA PBA DN 100</t>
  </si>
  <si>
    <t>UNID</t>
  </si>
  <si>
    <t>1.2.4.0.16.</t>
  </si>
  <si>
    <t>0161</t>
  </si>
  <si>
    <t>CURVA 90º PVC JE PONTA E BOLSA PBA DN 100</t>
  </si>
  <si>
    <t>1.2.4.0.17.</t>
  </si>
  <si>
    <t>3827</t>
  </si>
  <si>
    <t>LUVA DE CORRER, PVC PBA, JE, DN 75 / DE 85 MM, PARA REDE AGUA (NBR 10351)</t>
  </si>
  <si>
    <t xml:space="preserve">UN    </t>
  </si>
  <si>
    <t>1.2.4.0.18.</t>
  </si>
  <si>
    <t>REDUCAO PVC PBA, JE, PB, DN 100 X 50 / DE 110 X 60 MM, PARA REDE DE AGUA</t>
  </si>
  <si>
    <t>1.2.4.0.19.</t>
  </si>
  <si>
    <t>REDUCAO PVC PBA, JE, PB, DN 100 X 75 / DE 110 X 85 MM, PARA REDE DE AGUA</t>
  </si>
  <si>
    <t>1.2.4.0.20.</t>
  </si>
  <si>
    <t>0005</t>
  </si>
  <si>
    <t>REDUÇÃO PONTA E BOLSA FOFO JGS DN 150 x 100</t>
  </si>
  <si>
    <t>1.2.4.0.21.</t>
  </si>
  <si>
    <t>0006</t>
  </si>
  <si>
    <t>TE FERRO FUNDIDO COM BOLSAS JGS PN 16 DN 150</t>
  </si>
  <si>
    <t>1.2.4.0.22.</t>
  </si>
  <si>
    <t>TE, PVC PBA, BBB, 90 GRAUS, DN 100 / DE 110 MM, PARA REDE  AGUA (NBR 10351)</t>
  </si>
  <si>
    <t>1.2.4.0.23.</t>
  </si>
  <si>
    <t>0007</t>
  </si>
  <si>
    <t>VÁLVULA DE GAVETA, COM BOLSAS, EURO 25 - DN 150</t>
  </si>
  <si>
    <t>1.2.4.0.24.</t>
  </si>
  <si>
    <t>1.2.5.</t>
  </si>
  <si>
    <t>CONEXÕES, VÁLVULAS, REGISTROS E PEÇAS ESPECIAIS DAS ADUTORAS E SUB-ADUTORAS</t>
  </si>
  <si>
    <t>Nível 4</t>
  </si>
  <si>
    <t>1.2.5.1.</t>
  </si>
  <si>
    <t>CONEXÕES ADUTORA E SUB-ADUTORAS</t>
  </si>
  <si>
    <t>1.2.5.1.1.</t>
  </si>
  <si>
    <t>0030</t>
  </si>
  <si>
    <t>Cap com junta elástica JGS DN150 (KJGS 150)</t>
  </si>
  <si>
    <t>1.2.5.1.2.</t>
  </si>
  <si>
    <t>0031</t>
  </si>
  <si>
    <t>Cruzeta com bolsas e junta elástica JGS DN300x300 (XJGS 300 300)</t>
  </si>
  <si>
    <t>1.2.5.1.3.</t>
  </si>
  <si>
    <t>0032</t>
  </si>
  <si>
    <t>Curva 11°15' com bolsas e junta elástica JGS DN150 (C11JGS 150)</t>
  </si>
  <si>
    <t>1.2.5.1.4.</t>
  </si>
  <si>
    <t>0033</t>
  </si>
  <si>
    <t>Curva 11°15' com bolsas e junta elástica JGS DN300 (C11JGS 300)</t>
  </si>
  <si>
    <t>1.2.5.1.5.</t>
  </si>
  <si>
    <t>0034</t>
  </si>
  <si>
    <t>Curva 22°30' com bolsas e junta elástica JGS DN150 (C22JGS 150)</t>
  </si>
  <si>
    <t>1.2.5.1.6.</t>
  </si>
  <si>
    <t>0035</t>
  </si>
  <si>
    <t>Curva 22°30' com bolsas e junta elástica JGS DN300 (C22JGS 300)</t>
  </si>
  <si>
    <t>1.2.5.1.7.</t>
  </si>
  <si>
    <t>0036</t>
  </si>
  <si>
    <t>Curva 90° com bolsas e junta elástica JGS DN300 (C90JGS 300)</t>
  </si>
  <si>
    <t>1.2.5.1.8.</t>
  </si>
  <si>
    <t>0038</t>
  </si>
  <si>
    <t>Extremidade flange e bolsa com junta elástica JGS DN300 (EFJGS10 300)</t>
  </si>
  <si>
    <t>1.2.5.1.9.</t>
  </si>
  <si>
    <t>0039</t>
  </si>
  <si>
    <t>Extremidade flange e ponta para juntas JGS e JTI DN100 (EFP10/16 100)</t>
  </si>
  <si>
    <t>1.2.5.1.10.</t>
  </si>
  <si>
    <t>0041</t>
  </si>
  <si>
    <t>Extremidade flange e ponta para juntas JGS e JTI DN300 (EFP10 300)</t>
  </si>
  <si>
    <t>1.2.5.1.11.</t>
  </si>
  <si>
    <t>0042</t>
  </si>
  <si>
    <t>Extremidade flange e ponta para juntas JGS e JTI DN450 (EFP10 450)</t>
  </si>
  <si>
    <t>1.2.5.1.12.</t>
  </si>
  <si>
    <t>0043</t>
  </si>
  <si>
    <t>Junta Gibault DN200 (JGI 200)</t>
  </si>
  <si>
    <t>1.2.5.1.13.</t>
  </si>
  <si>
    <t>0044</t>
  </si>
  <si>
    <t>Luva de correr com junta mecânica JM DN450 (LTJM 450)</t>
  </si>
  <si>
    <t>1.2.5.1.14.</t>
  </si>
  <si>
    <t>0046</t>
  </si>
  <si>
    <t>Redução ponta e bolsa e junta elástica JGS DN300x250 (RPBJGS 300 250)</t>
  </si>
  <si>
    <t>1.2.5.1.15.</t>
  </si>
  <si>
    <t>0047</t>
  </si>
  <si>
    <t>Redução ponta e bolsa e junta elástica JGS DN300x150 (RPBJGS 300 150)</t>
  </si>
  <si>
    <t>1.2.5.1.16.</t>
  </si>
  <si>
    <t>0048</t>
  </si>
  <si>
    <t>Toco com flanges L = 0,50 m DN250 (TOL500F10 250 500)</t>
  </si>
  <si>
    <t>1.2.5.1.17.</t>
  </si>
  <si>
    <t>0049</t>
  </si>
  <si>
    <t>Toco com flanges L = 0,50 m DN300 (TOL500F10 300 500)</t>
  </si>
  <si>
    <t>1.2.5.1.18.</t>
  </si>
  <si>
    <t>0050</t>
  </si>
  <si>
    <t>Tê com bolsas e junta elástica JGS DN300x150 (TJGS 300 150)</t>
  </si>
  <si>
    <t>1.2.5.1.19.</t>
  </si>
  <si>
    <t>0051</t>
  </si>
  <si>
    <t>Tê com bolsas e junta elástica JGS DN300x200 (TJGS 300 200)</t>
  </si>
  <si>
    <t>1.2.5.1.20.</t>
  </si>
  <si>
    <t>0052</t>
  </si>
  <si>
    <t>Tê com bolsas e junta elástica JGS e flange DN300x100 (TJGSF10 300 100)</t>
  </si>
  <si>
    <t>1.2.5.1.21.</t>
  </si>
  <si>
    <t>0054</t>
  </si>
  <si>
    <t>Tê com flanges DN300x100 (TFF10 300 100)</t>
  </si>
  <si>
    <t>1.2.5.1.22.</t>
  </si>
  <si>
    <t>0055</t>
  </si>
  <si>
    <t>Tê com flanges DN450x300 (TFF10 450 300)</t>
  </si>
  <si>
    <t>1.2.5.1.23.</t>
  </si>
  <si>
    <t>0056</t>
  </si>
  <si>
    <t>Ventosa tríplice função flangeada DN100 (VTF10/16 100)</t>
  </si>
  <si>
    <t>1.2.5.1.24.</t>
  </si>
  <si>
    <t>0057</t>
  </si>
  <si>
    <t>Válvula de gaveta c/ bolsas e cunha de borracha p/ tubos de ferro dúctil c/ cabeçote Euro 25 dn150 (R25JGSC 150)</t>
  </si>
  <si>
    <t>1.2.5.1.25.</t>
  </si>
  <si>
    <t>0058</t>
  </si>
  <si>
    <t>Válvula de gaveta c/ bolsas e cunha de borracha p/ tubos de ferro dúctil c/ cabeçote Euro 25 dn200 (R25JGSC 200)</t>
  </si>
  <si>
    <t>1.2.5.1.26.</t>
  </si>
  <si>
    <t>0060</t>
  </si>
  <si>
    <t>Válvula de gaveta c/ flanges e cunha de borracha corpo curto c/ cabeçote Euro 23 DN300 (R23FC10/16 300)</t>
  </si>
  <si>
    <t>1.2.5.1.27.</t>
  </si>
  <si>
    <t>0061</t>
  </si>
  <si>
    <t>Adaptador JGS FoFo para PVC/PBA DN150x50 (JGS/KLIKSOZ 150 50)</t>
  </si>
  <si>
    <t>1.2.5.1.28.</t>
  </si>
  <si>
    <t>0062</t>
  </si>
  <si>
    <t>Adaptador JGS FoFo para PVC/PBA DN100x100 (JGS/KLIKSOZ 100 100)</t>
  </si>
  <si>
    <t>1.2.5.1.29.</t>
  </si>
  <si>
    <t>0063</t>
  </si>
  <si>
    <t>Cruzeta com bolsas e junta elástica JGS DN150x150 (XJGS 150 150)</t>
  </si>
  <si>
    <t>1.2.5.1.30.</t>
  </si>
  <si>
    <t>0064</t>
  </si>
  <si>
    <t>Curva 45° com bolsas e junta elástica JGS DN150 (C45JGS 150)</t>
  </si>
  <si>
    <t>1.2.5.1.31.</t>
  </si>
  <si>
    <t>0065</t>
  </si>
  <si>
    <t>Curva 90° com bolsas e junta elástica JGS DN100 (C90JGS 100)</t>
  </si>
  <si>
    <t>1.2.5.1.32.</t>
  </si>
  <si>
    <t>0066</t>
  </si>
  <si>
    <t>Curva 90° com bolsas e junta elástica JGS DN150 (C90JGS 150)</t>
  </si>
  <si>
    <t>1.2.5.1.33.</t>
  </si>
  <si>
    <t>0067</t>
  </si>
  <si>
    <t>Junta Gibault DN100 (JGI 100)</t>
  </si>
  <si>
    <t>1.2.5.1.34.</t>
  </si>
  <si>
    <t>0068</t>
  </si>
  <si>
    <t>Junta Gibault DN150 (JGI 150)</t>
  </si>
  <si>
    <t>1.2.5.1.35.</t>
  </si>
  <si>
    <t>0069</t>
  </si>
  <si>
    <t>Tê com bolsas e junta elástica JGS DN 150x100 (TJGS 150 100)</t>
  </si>
  <si>
    <t>1.2.5.1.36.</t>
  </si>
  <si>
    <t>0070</t>
  </si>
  <si>
    <t>Tê com bolsas e junta elástica JGS DN100x100 (TJGS 100 100)</t>
  </si>
  <si>
    <t>1.2.5.1.37.</t>
  </si>
  <si>
    <t>0071</t>
  </si>
  <si>
    <t>Tê com bolsas e junta elástica JGS DN150x150 (TJGS 150 150)</t>
  </si>
  <si>
    <t>1.2.5.1.38.</t>
  </si>
  <si>
    <t>0072</t>
  </si>
  <si>
    <t>Válvula de gaveta c/ bolsas e cunha de borracha p/ tubos de ferro dúctil c/ cabeçote Euro 25 DN100 (R25JGSC 100)</t>
  </si>
  <si>
    <t>1.2.5.1.39.</t>
  </si>
  <si>
    <t>1.2.5.1.40.</t>
  </si>
  <si>
    <t>0075</t>
  </si>
  <si>
    <t>Válvula de gaveta c/ flanges e cunha de borracha corpo curto c/ cabeçote Euro 23 DN100 (R23FC10/16 100)</t>
  </si>
  <si>
    <t>1.2.5.1.41.</t>
  </si>
  <si>
    <t>83724</t>
  </si>
  <si>
    <t>1.2.5.1.42.</t>
  </si>
  <si>
    <t>1.2.5.1.43.</t>
  </si>
  <si>
    <t>INSTALAÇÃO DE VÁLVULAS OU REGISTROS COM JUNTA FLANGEADA - DN 300</t>
  </si>
  <si>
    <t>1.2.5.1.44.</t>
  </si>
  <si>
    <t>INSTALAÇÃO DE VÁLVULAS OU REGISTROS COM JUNTA ELÁSTICA - DN 100</t>
  </si>
  <si>
    <t>1.2.5.1.45.</t>
  </si>
  <si>
    <t>016</t>
  </si>
  <si>
    <t>INSTALAÇÃO DE VÁLVULAS OU REGISTROS COM JUNTA ELÁSTICA - DN 150</t>
  </si>
  <si>
    <t>1.2.5.1.46.</t>
  </si>
  <si>
    <t>INSTALAÇÃO DE VÁLVULAS OU REGISTROS COM JUNTA ELÁSTICA - DN 200</t>
  </si>
  <si>
    <t>1.2.5.1.47.</t>
  </si>
  <si>
    <t>POÇO DE VISITA COM TAMPÃO DE FERRO 250MM PARA REGISTROS E VENTOSAS</t>
  </si>
  <si>
    <t>1.2.5.2.</t>
  </si>
  <si>
    <t>CONEXÕES HIDRANTES</t>
  </si>
  <si>
    <t>1.2.5.2.1.</t>
  </si>
  <si>
    <t>0073</t>
  </si>
  <si>
    <t>Extremidade flange e bolsa com junta elástica JGS DN100 (EFJGS10/16 100)</t>
  </si>
  <si>
    <t>1.2.5.2.2.</t>
  </si>
  <si>
    <t>0074</t>
  </si>
  <si>
    <t>Curva 90° com flanges  DN100 (C90FF10/16 100)</t>
  </si>
  <si>
    <t>1.2.5.2.3.</t>
  </si>
  <si>
    <t>1.2.5.2.4.</t>
  </si>
  <si>
    <t>0076</t>
  </si>
  <si>
    <t>Curva dissimétrica com flanges DN100 (CD90FF 100 100)</t>
  </si>
  <si>
    <t>1.2.5.2.5.</t>
  </si>
  <si>
    <t>0077</t>
  </si>
  <si>
    <t>Hidrante de coluna simples DN100 (HCS10 100)</t>
  </si>
  <si>
    <t>1.2.5.2.6.</t>
  </si>
  <si>
    <t>0078</t>
  </si>
  <si>
    <t>Tampa para registro - quadrada sec. 250 mm (TD19)</t>
  </si>
  <si>
    <t>1.2.5.2.7.</t>
  </si>
  <si>
    <t>0079</t>
  </si>
  <si>
    <t>Tubo com flanges L=0,42m DN100 (TFL10/16 100 420)</t>
  </si>
  <si>
    <t>1.2.5.2.8.</t>
  </si>
  <si>
    <t>0080</t>
  </si>
  <si>
    <t>Tê com bolsas e junta elástica JGS  DN300x100 (TJGS 300 100)</t>
  </si>
  <si>
    <t>1.2.5.2.9.</t>
  </si>
  <si>
    <t>1.2.5.2.10.</t>
  </si>
  <si>
    <t>1.2.5.2.11.</t>
  </si>
  <si>
    <t>1.2.5.3.</t>
  </si>
  <si>
    <t>CONEXÕES MACROMEDIDOR ZA3</t>
  </si>
  <si>
    <t>1.2.5.3.1.</t>
  </si>
  <si>
    <t>1.2.5.3.2.</t>
  </si>
  <si>
    <t>0081</t>
  </si>
  <si>
    <t>Extremidade flange e ponta para juntas JGS e JTI DN200 (EFP10 200)</t>
  </si>
  <si>
    <t>1.2.5.3.3.</t>
  </si>
  <si>
    <t>0082</t>
  </si>
  <si>
    <t xml:space="preserve">Redução com flanges concêntrica DN300x150 (RFF10 300 150) </t>
  </si>
  <si>
    <t>1.2.5.3.4.</t>
  </si>
  <si>
    <t>0083</t>
  </si>
  <si>
    <t>Redução com flanges concêntrica  DN200x150 (RFF10 200 150)</t>
  </si>
  <si>
    <t>1.2.5.3.5.</t>
  </si>
  <si>
    <t>0084</t>
  </si>
  <si>
    <t>Tubo com flanges L=3,00m DN150 (TFL10/16 150 3000)</t>
  </si>
  <si>
    <t>1.2.5.3.6.</t>
  </si>
  <si>
    <t>0085</t>
  </si>
  <si>
    <t>Válvula de gaveta c/ flanges e cunha de borracha corpo curto c/ cabeçote Euro 23 PN10/16 DN150 (R23FC10/16 150)</t>
  </si>
  <si>
    <t>1.2.5.3.7.</t>
  </si>
  <si>
    <t>0128</t>
  </si>
  <si>
    <t>MACROMEDIDOR ELETROMAGNÉTICO CARRETEL FLANGEADO PN10 DN150</t>
  </si>
  <si>
    <t>1.2.5.3.8.</t>
  </si>
  <si>
    <t>1.2.5.3.9.</t>
  </si>
  <si>
    <t>011</t>
  </si>
  <si>
    <t>1.2.5.3.10.</t>
  </si>
  <si>
    <t>99284</t>
  </si>
  <si>
    <t>BASE PARA POÇO DE VISITA RETANGULAR PARA DRENAGEM, EM ALVENARIA COM BLOCOS DE CONCRETO, DIMENSÕES INTERNAS = 1,5X3,5 M, PROFUNDIDADE = 1,45 M, EXCLUINDO TAMPÃO. AF_05/2018</t>
  </si>
  <si>
    <t>1.2.5.3.11.</t>
  </si>
  <si>
    <t>99291</t>
  </si>
  <si>
    <t>ACRÉSCIMO PARA POÇO DE VISITA RETANGULAR PARA DRENAGEM, EM ALVENARIA COM BLOCOS DE CONCRETO, DIMENSÕES INTERNAS = 1,5X3,5 M. AF_05/2018</t>
  </si>
  <si>
    <t>1.2.5.3.12.</t>
  </si>
  <si>
    <t>74202/2</t>
  </si>
  <si>
    <t>LAJE PRE-MOLDADA P/PISO, SOBRECARGA 200KG/M2, VAOS ATE 3,50M/E=8CM, C/LAJOTAS E CAP.C/CONC FCK=20MPA, 4CM, INTER-EIXO 38CM, C/ESCORAMENTO (REAPR.3X) E FERRAGEM NEGATIVA</t>
  </si>
  <si>
    <t>1.2.5.3.13.</t>
  </si>
  <si>
    <t>CENTRO DE RESERVAÇÃO DE ÁGUA ZONA ALTA 3</t>
  </si>
  <si>
    <t>RESERVATÓRIOS APOIADOS 1000M3 ZONA ALTA 3</t>
  </si>
  <si>
    <t>1.3.1.1.</t>
  </si>
  <si>
    <t>ESCAVAÇÕES, ATERROS E FUNDAÇÕES</t>
  </si>
  <si>
    <t>1.3.1.1.1.</t>
  </si>
  <si>
    <t>89913</t>
  </si>
  <si>
    <t>ESCAVAÇÃO VERTICAL A CÉU ABERTO, INCLUINDO CARGA, DESCARGA E TRANSPORTE, EM SOLO DE 1ª CATEGORIA COM ESCAVADEIRA HIDRÁULICA (CAÇAMBA: 0,8 M³ / 111 HP), FROTA DE 6 CAMINHÕES BASCULANTES DE 18 M³, DMT DE 6 KM E VELOCIDADE MÉDIA 22 KM/H. AF_12/2013</t>
  </si>
  <si>
    <t>1.3.1.1.2.</t>
  </si>
  <si>
    <t>72923</t>
  </si>
  <si>
    <t>BASE DE SOLO - BRITA (40/60), MISTURA EM USINA, COMPACTACAO 100% PROCTOR MODIFICADO, EXCLUSIVE ESCAVACAO, CARGA E TRANSPORTE</t>
  </si>
  <si>
    <t>1.3.1.1.3.</t>
  </si>
  <si>
    <t>95877</t>
  </si>
  <si>
    <t>TRANSPORTE COM CAMINHÃO BASCULANTE DE 18 M3, EM VIA URBANA PAVIMENTADA, DMT ATÉ 30 KM (UNIDADE: M3XKM). AF_12/2016</t>
  </si>
  <si>
    <t>1.3.1.1.4.</t>
  </si>
  <si>
    <t>90814</t>
  </si>
  <si>
    <t>ESTACA HÉLICE CONTÍNUA, DIÂMETRO DE 80 CM, COMPRIMENTO TOTAL ATÉ 30 M, PERFURATRIZ COM TORQUE DE 170 KN.M (EXCLUSIVE MOBILIZAÇÃO E DESMOBILIZAÇÃO). AF_02/2015</t>
  </si>
  <si>
    <t>1.3.1.1.5.</t>
  </si>
  <si>
    <t>ARMAÇÃO DE PILAR OU VIGA DE UMA ESTRUTURA CONVENCIONAL DE CONCRETO ARMADO EM UMA EDIFICAÇÃO TÉRREA OU SOBRADO UTILIZANDO AÇO CA-60 DE 5,0 MM - MONTAGEM. AF_12/2015</t>
  </si>
  <si>
    <t>1.3.1.1.6.</t>
  </si>
  <si>
    <t>ARMAÇÃO DE PILAR OU VIGA DE UMA ESTRUTURA CONVENCIONAL DE CONCRETO ARMADO EM UMA EDIFICAÇÃO TÉRREA OU SOBRADO UTILIZANDO AÇO CA-50 DE 8,0 MM - MONTAGEM. AF_12/2015</t>
  </si>
  <si>
    <t>1.3.1.1.7.</t>
  </si>
  <si>
    <t>96533</t>
  </si>
  <si>
    <t>FABRICAÇÃO, MONTAGEM E DESMONTAGEM DE FÔRMA PARA VIGA BALDRAME, EM MADEIRA SERRADA, E=25 MM, 2 UTILIZAÇÕES. AF_06/2017</t>
  </si>
  <si>
    <t>1.3.1.1.8.</t>
  </si>
  <si>
    <t>96543</t>
  </si>
  <si>
    <t>ARMAÇÃO DE BLOCO, VIGA BALDRAME E SAPATA UTILIZANDO AÇO CA-60 DE 5 MM - MONTAGEM. AF_06/2017</t>
  </si>
  <si>
    <t>1.3.1.1.9.</t>
  </si>
  <si>
    <t>96545</t>
  </si>
  <si>
    <t>ARMAÇÃO DE BLOCO, VIGA BALDRAME OU SAPATA UTILIZANDO AÇO CA-50 DE 8 MM - MONTAGEM. AF_06/2017</t>
  </si>
  <si>
    <t>1.3.1.1.10.</t>
  </si>
  <si>
    <t>1.3.1.2.</t>
  </si>
  <si>
    <t>SISTEMA DE DRENAGEM DA FUNDAÇÃO DOS RESERVATÓRIOS APOIADOS</t>
  </si>
  <si>
    <t>1.3.1.2.1.</t>
  </si>
  <si>
    <t>74033/1</t>
  </si>
  <si>
    <t>IMPERMEABILIZACAO DE SUPERFICIE COM GEOMEMBRANA (MANTA TERMOPLASTICA LISA) TIPO PEAD, E=2MM.</t>
  </si>
  <si>
    <t>1.3.1.2.2.</t>
  </si>
  <si>
    <t>EXECUÇÃO DE DRENAGEM INFERIOR DO RESERVATÓRIO APOIADO COM TUBOS DE PVC/PBA CLASSE 20 PERFURADOS, INCLUSO CONEXÕES E ASSENTAMENTO</t>
  </si>
  <si>
    <t>1.3.1.2.3.</t>
  </si>
  <si>
    <t>83682</t>
  </si>
  <si>
    <t>CAMADA VERTICAL DRENANTE C/ PEDRA BRITADA NUMS 1 E 2</t>
  </si>
  <si>
    <t>1.3.1.2.4.</t>
  </si>
  <si>
    <t>83739</t>
  </si>
  <si>
    <t>FORNECIMENTO/INSTALACAO DE MANTA BIDIM RT-10</t>
  </si>
  <si>
    <t>1.3.1.2.5.</t>
  </si>
  <si>
    <t>79482</t>
  </si>
  <si>
    <t>ATERRO COM AREIA COM ADENSAMENTO HIDRAULICO</t>
  </si>
  <si>
    <t>1.3.1.3.</t>
  </si>
  <si>
    <t>ESTRUTURAS METÁLICAS DOS RESERVATÓRIOS APOIADOS</t>
  </si>
  <si>
    <t>1.3.1.3.1.</t>
  </si>
  <si>
    <t>0090</t>
  </si>
  <si>
    <t>RESERVATÓRIO DE ÁGUA POTÁVEL CONSTRUIDO EM CHAPAS METALICAS SOLDADAS APOIADO FUNDO PLANO VOLUME NOMINAL 1000M3 DIAMETRO 19,0M ALTURA 4,2M - INCLUSO FORNECIMENTO DE TODOS OS MATERIAIS, MONTAGEM E SOLDAGEM E PINTURA EPOXI POLIAMIDA ANTICORROSIVA INTERNA E EXTERNA, ESCADAS, GUARDA-CORPOS, FLANGES E DEMAIS ACESSORIOS CONFORME PROJETOS</t>
  </si>
  <si>
    <t>RESERVATÓRIO ELEVADO 500M3 ZONA ALTA 3</t>
  </si>
  <si>
    <t>1.3.2.1.</t>
  </si>
  <si>
    <t>FUNDAÇÕES RESERVATÓRIO ELEVADO</t>
  </si>
  <si>
    <t>1.3.2.1.1.</t>
  </si>
  <si>
    <t>0087</t>
  </si>
  <si>
    <t>MOBILIZAÇÃO E DESMOBILIZAÇÃO DE EQUIPAMENTO PARA ESTACA TIPO HÉLICE CONTÍNUA DMT DE 50,1 A 100 KM - SETOP MG FUN-HEL-006</t>
  </si>
  <si>
    <t>VB</t>
  </si>
  <si>
    <t>1.3.2.1.2.</t>
  </si>
  <si>
    <t>90810</t>
  </si>
  <si>
    <t>ESTACA HÉLICE CONTÍNUA, DIÂMETRO DE 50 CM, COMPRIMENTO TOTAL ATÉ 15 M, PERFURATRIZ COM TORQUE DE 170 KN.M (EXCLUSIVE MOBILIZAÇÃO E DESMOBILIZAÇÃO). AF_02/2015</t>
  </si>
  <si>
    <t>1.3.2.1.3.</t>
  </si>
  <si>
    <t>96522</t>
  </si>
  <si>
    <t>ESCAVAÇÃO MANUAL PARA BLOCO DE COROAMENTO OU SAPATA, SEM PREVISÃO DE FÔRMA. AF_06/2017</t>
  </si>
  <si>
    <t>1.3.2.1.4.</t>
  </si>
  <si>
    <t>95602</t>
  </si>
  <si>
    <t>ARRASAMENTO MECANICO DE ESTACA DE CONCRETO ARMADO, DIAMETROS DE 41 CM A 60 CM. AF_11/2016</t>
  </si>
  <si>
    <t>1.3.2.1.5.</t>
  </si>
  <si>
    <t>1.3.2.1.6.</t>
  </si>
  <si>
    <t>96544</t>
  </si>
  <si>
    <t>ARMAÇÃO DE BLOCO, VIGA BALDRAME OU SAPATA UTILIZANDO AÇO CA-50 DE 6,3 MM - MONTAGEM. AF_06/2017</t>
  </si>
  <si>
    <t>1.3.2.1.7.</t>
  </si>
  <si>
    <t>96546</t>
  </si>
  <si>
    <t>ARMAÇÃO DE BLOCO, VIGA BALDRAME OU SAPATA UTILIZANDO AÇO CA-50 DE 10 MM - MONTAGEM. AF_06/2017</t>
  </si>
  <si>
    <t>1.3.2.1.8.</t>
  </si>
  <si>
    <t>96547</t>
  </si>
  <si>
    <t>ARMAÇÃO DE BLOCO, VIGA BALDRAME OU SAPATA UTILIZANDO AÇO CA-50 DE 12,5 MM - MONTAGEM. AF_06/2017</t>
  </si>
  <si>
    <t>1.3.2.1.9.</t>
  </si>
  <si>
    <t>96549</t>
  </si>
  <si>
    <t>ARMAÇÃO DE BLOCO, VIGA BALDRAME OU SAPATA UTILIZANDO AÇO CA-50 DE 20 MM - MONTAGEM. AF_06/2017</t>
  </si>
  <si>
    <t>1.3.2.1.10.</t>
  </si>
  <si>
    <t>38409</t>
  </si>
  <si>
    <t>CONCRETO USINADO BOMBEAVEL, CLASSE DE RESISTENCIA C30, COM BRITA 0 E 1, SLUMP = 190 +/- 20 MM, EXCLUI SERVICO DE BOMBEAMENTO (NBR 8953)</t>
  </si>
  <si>
    <t xml:space="preserve">M3    </t>
  </si>
  <si>
    <t>1.3.2.1.11.</t>
  </si>
  <si>
    <t>25950</t>
  </si>
  <si>
    <t>SERVICO DE BOMBEAMENTO DE CONCRETO COM CONSUMO MINIMO DE 40 M3</t>
  </si>
  <si>
    <t>1.3.2.1.12.</t>
  </si>
  <si>
    <t>1.3.2.1.13.</t>
  </si>
  <si>
    <t>95967</t>
  </si>
  <si>
    <t>SERVIÇOS TÉCNICOS ESPECIALIZADOS PARA ACOMPANHAMENTO DE EXECUÇÃO DE FUNDAÇÕES PROFUNDAS E ESTRUTURAS DE CONTENÇÃO</t>
  </si>
  <si>
    <t>1.3.2.2.</t>
  </si>
  <si>
    <t>ESTRUTURAS METÁLICAS RESERVATÓRIO ELEVADO</t>
  </si>
  <si>
    <t>1.3.2.2.1.</t>
  </si>
  <si>
    <t>0089</t>
  </si>
  <si>
    <t>TUBO DE AÇO COM COSTURA D=900MM E=12,7MM L=8,00M</t>
  </si>
  <si>
    <t>1.3.2.2.2.</t>
  </si>
  <si>
    <t>1.3.2.2.3.</t>
  </si>
  <si>
    <t>92873</t>
  </si>
  <si>
    <t>LANÇAMENTO COM USO DE BALDES, ADENSAMENTO E ACABAMENTO DE CONCRETO EM ESTRUTURAS. AF_12/2015</t>
  </si>
  <si>
    <t>1.3.2.2.4.</t>
  </si>
  <si>
    <t>0091</t>
  </si>
  <si>
    <t>RESERVATÓRIO DE ÁGUA POTÁVEL CONSTRUIDO EM CHAPAS METALICAS SOLDADAS ELEVADO FUNDO CÔNICO VOLUME NOMINAL 500M3 DIAMETRO DO TANQUE 8,0m ALTURA DO TANQUE 8,45m ALTURA TOTAL DO RESERVATÓRIO 20,6m INCLUSO FORNECIMENTO DE TODOS OS MATERIAIS, MONTAGEM E SOLDAGEM E PINTURA  ANTICORROSIVA INTERNA E EXTERNA COM ESCADAS, GUARDA CORPOS, FLANGES E DEMAIS ACESSORIOS CONFORME PROJETOS</t>
  </si>
  <si>
    <t>1.3.2.3.</t>
  </si>
  <si>
    <t>SPDA RESERVATÓRIO ELEVADO</t>
  </si>
  <si>
    <t>1.3.2.3.1.</t>
  </si>
  <si>
    <t>8260</t>
  </si>
  <si>
    <t>INSTALACAO PARA-RAIOS P/RESERVATORIO</t>
  </si>
  <si>
    <t>1.3.3.</t>
  </si>
  <si>
    <t>CASA DE BOMBAS, CAIXAS DE DESCARGA, TUBOS, CONEXÕES E VÁLVULAS DO CENTRO DE RESERVAÇÃO ZONA ALTA 3</t>
  </si>
  <si>
    <t>1.3.3.1.</t>
  </si>
  <si>
    <t>FUNDAÇÕES E ESTRUTURAS CASA DE BOMBAS</t>
  </si>
  <si>
    <t>1.3.3.1.1.</t>
  </si>
  <si>
    <t>0088</t>
  </si>
  <si>
    <t>MOBILIZAÇÃO E DESMOBILIZAÇÃO DE EQUIPAMENTO PARA BROCA TRADO DMT DE 50,1 A 100 KM - SETOP MG FUN-TRA-026</t>
  </si>
  <si>
    <t>1.3.3.1.2.</t>
  </si>
  <si>
    <t>90883</t>
  </si>
  <si>
    <t>ESTACA ESCAVADA MECANICAMENTE, SEM FLUIDO ESTABILIZANTE, COM 40 CM DE DIÂMETRO, ATÉ 9 M DE COMPRIMENTO, CONCRETO LANÇADO POR CAMINHÃO BETONEIRA (EXCLUSIVE MOBILIZAÇÃO E DESMOBILIZAÇÃO). AF_02/2015</t>
  </si>
  <si>
    <t>1.3.3.1.3.</t>
  </si>
  <si>
    <t>1.3.3.1.4.</t>
  </si>
  <si>
    <t>95601</t>
  </si>
  <si>
    <t>ARRASAMENTO MECANICO DE ESTACA DE CONCRETO ARMADO, DIAMETROS DE ATÉ 40 CM. AF_11/2016</t>
  </si>
  <si>
    <t>1.3.3.1.5.</t>
  </si>
  <si>
    <t>1.3.3.1.6.</t>
  </si>
  <si>
    <t>ARMAÇÃO DE PILAR OU VIGA DE UMA ESTRUTURA CONVENCIONAL DE CONCRETO ARMADO EM UMA EDIFICAÇÃO TÉRREA OU SOBRADO UTILIZANDO AÇO CA-50 DE 6,3 MM - MONTAGEM. AF_12/2015</t>
  </si>
  <si>
    <t>1.3.3.1.7.</t>
  </si>
  <si>
    <t>1.3.3.1.8.</t>
  </si>
  <si>
    <t>ARMAÇÃO DE PILAR OU VIGA DE UMA ESTRUTURA CONVENCIONAL DE CONCRETO ARMADO EM UMA EDIFICAÇÃO TÉRREA OU SOBRADO UTILIZANDO AÇO CA-50 DE 10,0 MM - MONTAGEM. AF_12/2015</t>
  </si>
  <si>
    <t>1.3.3.1.9.</t>
  </si>
  <si>
    <t>ARMAÇÃO DE PILAR OU VIGA DE UMA ESTRUTURA CONVENCIONAL DE CONCRETO ARMADO EM UMA EDIFICAÇÃO TÉRREA OU SOBRADO UTILIZANDO AÇO CA-50 DE 12,5 MM - MONTAGEM. AF_12/2015</t>
  </si>
  <si>
    <t>1.3.3.1.10.</t>
  </si>
  <si>
    <t>92417</t>
  </si>
  <si>
    <t>MONTAGEM E DESMONTAGEM DE FÔRMA DE PILARES RETANGULARES E ESTRUTURAS SIMILARES COM ÁREA MÉDIA DAS SEÇÕES MAIOR QUE 0,25 M², PÉ-DIREITO DUPLO, EM CHAPA DE MADEIRA COMPENSADA RESINADA, 2 UTILIZAÇÕES. AF_12/2015</t>
  </si>
  <si>
    <t>1.3.3.1.11.</t>
  </si>
  <si>
    <t>92456</t>
  </si>
  <si>
    <t>MONTAGEM E DESMONTAGEM DE FÔRMA DE VIGA, ESCORAMENTO METÁLICO, PÉ-DIREITO SIMPLES, EM CHAPA DE MADEIRA RESINADA, 4 UTILIZAÇÕES. AF_12/2015</t>
  </si>
  <si>
    <t>1.3.3.1.12.</t>
  </si>
  <si>
    <t>95937</t>
  </si>
  <si>
    <t>MONTAGEM E DESMONTAGEM DE FÔRMA PARA ESCADAS, COM 2 LANCES, EM MADEIRA SERRADA, 1 UTILIZAÇÃO. AF_01/2017</t>
  </si>
  <si>
    <t>1.3.3.1.13.</t>
  </si>
  <si>
    <t>95945</t>
  </si>
  <si>
    <t>ARMAÇÃO DE ESCADA, COM 2 LANCES, DE UMA ESTRUTURA CONVENCIONAL DE CONCRETO ARMADO UTILIZANDO AÇO CA-50 DE 8,0 MM - MONTAGEM. AF_01/2017</t>
  </si>
  <si>
    <t>1.3.3.1.14.</t>
  </si>
  <si>
    <t>1.3.3.1.15.</t>
  </si>
  <si>
    <t>1.3.3.1.16.</t>
  </si>
  <si>
    <t>1.3.3.2.</t>
  </si>
  <si>
    <t>COBERTURA, PORTAS, ACABAMENTOS E PINTURAS CASA DE BOMBAS</t>
  </si>
  <si>
    <t>1.3.3.2.1.</t>
  </si>
  <si>
    <t>87513</t>
  </si>
  <si>
    <t>ALVENARIA DE VEDAÇÃO DE BLOCOS CERÂMICOS FURADOS NA HORIZONTAL DE 11,5X19X19CM (ESPESSURA 11,5CM) DE PAREDES COM ÁREA LÍQUIDA MENOR QUE 6M² COM VÃOS E ARGAMASSA DE ASSENTAMENTO COM PREPARO EM BETONEIRA. AF_06/2014</t>
  </si>
  <si>
    <t>1.3.3.2.2.</t>
  </si>
  <si>
    <t>93202</t>
  </si>
  <si>
    <t>FIXAÇÃO (ENCUNHAMENTO) DE ALVENARIA DE VEDAÇÃO COM TIJOLO MACIÇO. AF_03/2016</t>
  </si>
  <si>
    <t>1.3.3.2.3.</t>
  </si>
  <si>
    <t>73937/3</t>
  </si>
  <si>
    <t>COBOGO DE CONCRETO (ELEMENTO VAZADO), 7X50X50CM, ASSENTADO COM ARGAMASSA TRACO 1:3 (CIMENTO E AREIA)</t>
  </si>
  <si>
    <t>1.3.3.2.4.</t>
  </si>
  <si>
    <t>87905</t>
  </si>
  <si>
    <t>CHAPISCO APLICADO EM ALVENARIA (COM PRESENÇA DE VÃOS) E ESTRUTURAS DE CONCRETO DE FACHADA, COM COLHER DE PEDREIRO.  ARGAMASSA TRAÇO 1:3 COM PREPARO EM BETONEIRA 400L. AF_06/2014</t>
  </si>
  <si>
    <t>1.3.3.2.5.</t>
  </si>
  <si>
    <t>89173</t>
  </si>
  <si>
    <t>(COMPOSIÇÃO REPRESENTATIVA) DO SERVIÇO DE EMBOÇO/MASSA ÚNICA, APLICADO MANUALMENTE, TRAÇO 1:2:8, EM BETONEIRA DE 400L, PAREDES INTERNAS, COM EXECUÇÃO DE TALISCAS, EDIFICAÇÃO HABITACIONAL UNIFAMILIAR (CASAS) E EDIFICAÇÃO PÚBLICA PADRÃO. AF_12/2014</t>
  </si>
  <si>
    <t>1.3.3.2.6.</t>
  </si>
  <si>
    <t>96135</t>
  </si>
  <si>
    <t>APLICAÇÃO MANUAL DE MASSA ACRÍLICA EM PAREDES EXTERNAS DE CASAS, DUAS DEMÃOS. AF_05/2017</t>
  </si>
  <si>
    <t>1.3.3.2.7.</t>
  </si>
  <si>
    <t>1.3.3.2.8.</t>
  </si>
  <si>
    <t>TELHAMENTO COM TELHA ESTRUTURAL DE FIBROCIMENTO E= 6 MM, COM ATÉ 2 ÁGUAS, INCLUSO IÇAMENTO. AF_07/2019</t>
  </si>
  <si>
    <t>1.3.3.2.9.</t>
  </si>
  <si>
    <t>92581</t>
  </si>
  <si>
    <t>TRAMA DE AÇO COMPOSTA POR TERÇAS PARA TELHADOS DE ATÉ 2 ÁGUAS PARA TELHA ESTRUTURAL DE FIBROCIMENTO, INCLUSO TRANSPORTE VERTICAL. AF_07/2019</t>
  </si>
  <si>
    <t>1.3.3.2.10.</t>
  </si>
  <si>
    <t>1.3.3.3.</t>
  </si>
  <si>
    <t>TUBOS, CONEXÕES E VÁLVULAS ENTRE OS RESERVATÓRIOS E CASA DE BOMBAS</t>
  </si>
  <si>
    <t>1.3.3.3.1.</t>
  </si>
  <si>
    <t>0092</t>
  </si>
  <si>
    <t>Curva 45° com flanges DN300 (C45FF10 300)</t>
  </si>
  <si>
    <t>1.3.3.3.2.</t>
  </si>
  <si>
    <t>0093</t>
  </si>
  <si>
    <t>Curva 90° com flanges DN250 (C90FF10 250)</t>
  </si>
  <si>
    <t>1.3.3.3.3.</t>
  </si>
  <si>
    <t>0095</t>
  </si>
  <si>
    <t>Curva 90° com flanges DN150 (C90FF10/16 150)</t>
  </si>
  <si>
    <t>1.3.3.3.4.</t>
  </si>
  <si>
    <t>0096</t>
  </si>
  <si>
    <t>Curva 90° com flanges DN200 (C90FF10 200)</t>
  </si>
  <si>
    <t>1.3.3.3.5.</t>
  </si>
  <si>
    <t>0094</t>
  </si>
  <si>
    <t>Curva 90° com flanges DN300 (C90FF10 300)</t>
  </si>
  <si>
    <t>1.3.3.3.6.</t>
  </si>
  <si>
    <t>0099</t>
  </si>
  <si>
    <t>Curva 90° com flanges e pé DN150 (CP90FF10/16 150)</t>
  </si>
  <si>
    <t>1.3.3.3.7.</t>
  </si>
  <si>
    <t>0097</t>
  </si>
  <si>
    <t>Curva 90° com flanges e pé DN300 (CP90FF10 300)</t>
  </si>
  <si>
    <t>1.3.3.3.8.</t>
  </si>
  <si>
    <t>1.3.3.3.9.</t>
  </si>
  <si>
    <t>0131</t>
  </si>
  <si>
    <t>Flange cego DN300 (FC10 300)</t>
  </si>
  <si>
    <t>1.3.3.3.10.</t>
  </si>
  <si>
    <t>0132</t>
  </si>
  <si>
    <t>Junta de desmontagem travada axialmente PN10 DN150 (JDTA10 150)</t>
  </si>
  <si>
    <t>1.3.3.3.11.</t>
  </si>
  <si>
    <t>0101</t>
  </si>
  <si>
    <t>Junta de desmontagem travada axialmente PN10 DN200 (JDTA10 200)</t>
  </si>
  <si>
    <t>1.3.3.3.12.</t>
  </si>
  <si>
    <t>1.3.3.3.13.</t>
  </si>
  <si>
    <t>0133</t>
  </si>
  <si>
    <t>Toco com flanges L = 0,25 m  DN300</t>
  </si>
  <si>
    <t>1.3.3.3.14.</t>
  </si>
  <si>
    <t>0102</t>
  </si>
  <si>
    <t>Toco com flanges L = 0,50 m PN10 DN200 (TOL500F10 200 500)</t>
  </si>
  <si>
    <t>1.3.3.3.15.</t>
  </si>
  <si>
    <t>0134</t>
  </si>
  <si>
    <t>TUBO COM FLANGES DN300 L=3,5m (TFL10 300 3500)</t>
  </si>
  <si>
    <t>1.3.3.3.16.</t>
  </si>
  <si>
    <t>0135</t>
  </si>
  <si>
    <t>TUBO COM FLANGES DN300 L=2,96 (TFL10 300 2960)</t>
  </si>
  <si>
    <t>1.3.3.3.17.</t>
  </si>
  <si>
    <t>0136</t>
  </si>
  <si>
    <t>TUBO COM FLANGES DN300 L=3,14 (TFL10 300 3140)</t>
  </si>
  <si>
    <t>1.3.3.3.18.</t>
  </si>
  <si>
    <t>0137</t>
  </si>
  <si>
    <t>TUBO COM FLANGES DN300 L=2,50 (TFL10 300 2500)</t>
  </si>
  <si>
    <t>1.3.3.3.19.</t>
  </si>
  <si>
    <t>0138</t>
  </si>
  <si>
    <t>TUBO COM FLANGES DN300 L=1,05 (TFL10 300 1050)</t>
  </si>
  <si>
    <t>1.3.3.3.20.</t>
  </si>
  <si>
    <t>0139</t>
  </si>
  <si>
    <t>TUBO COM FLANGES DN300 L=2,39 (TFL10 300 2390)</t>
  </si>
  <si>
    <t>1.3.3.3.21.</t>
  </si>
  <si>
    <t>0140</t>
  </si>
  <si>
    <t>TUBO COM FLANGES DN300 L=1,25 (TFL10 300 1250)</t>
  </si>
  <si>
    <t>1.3.3.3.22.</t>
  </si>
  <si>
    <t>0141</t>
  </si>
  <si>
    <t>TUBO COM FLANGES DN300 L=1,89 (TFL10 300 1890)</t>
  </si>
  <si>
    <t>1.3.3.3.23.</t>
  </si>
  <si>
    <t>0142</t>
  </si>
  <si>
    <t>TUBO COM FLANGES DN300 L=2,34 (TFL10 300 2340)</t>
  </si>
  <si>
    <t>1.3.3.3.24.</t>
  </si>
  <si>
    <t>0143</t>
  </si>
  <si>
    <t>TUBO COM FLANGES DN250 L=3,50 (TFL10 250 3500)</t>
  </si>
  <si>
    <t>1.3.3.3.25.</t>
  </si>
  <si>
    <t>0144</t>
  </si>
  <si>
    <t>TUBO COM FLANGES DN300 L=2,60 (TFL10 300 2600)</t>
  </si>
  <si>
    <t>1.3.3.3.26.</t>
  </si>
  <si>
    <t>0145</t>
  </si>
  <si>
    <t>TUBO COM FLANGES DN150 L=4,20 (TFL10/16 150 4200)</t>
  </si>
  <si>
    <t>1.3.3.3.27.</t>
  </si>
  <si>
    <t>0146</t>
  </si>
  <si>
    <t>TUBO COM FLANGES DN200 L=2,00 (TFL10 200 2000)</t>
  </si>
  <si>
    <t>1.3.3.3.28.</t>
  </si>
  <si>
    <t>0147</t>
  </si>
  <si>
    <t>TUBO COM FLANGES DN150 L=3,50 (TFL10/16 150 3500)</t>
  </si>
  <si>
    <t>1.3.3.3.29.</t>
  </si>
  <si>
    <t>0148</t>
  </si>
  <si>
    <t>TUBO COM FLANGES DN200 L=5,80 (TFL10 200 5800)</t>
  </si>
  <si>
    <t>1.3.3.3.30.</t>
  </si>
  <si>
    <t>0149</t>
  </si>
  <si>
    <t>TUBO COM FLANGES DN150 L=3,04 (TFL10/16 150 3040)</t>
  </si>
  <si>
    <t>1.3.3.3.31.</t>
  </si>
  <si>
    <t>0150</t>
  </si>
  <si>
    <t>TUBO COM FLANGES DN150 L=2,29 (TFL10/16 150 2290)</t>
  </si>
  <si>
    <t>1.3.3.3.32.</t>
  </si>
  <si>
    <t>0151</t>
  </si>
  <si>
    <t>TUBO COM FLANGES DN300 L=1,20 (TFL10 300 1200)</t>
  </si>
  <si>
    <t>1.3.3.3.33.</t>
  </si>
  <si>
    <t>0152</t>
  </si>
  <si>
    <t>TUBO COM FLANGES DN300 L=2,00 (TFL10 300 2000)</t>
  </si>
  <si>
    <t>1.3.3.3.34.</t>
  </si>
  <si>
    <t>0153</t>
  </si>
  <si>
    <t>TUBO COM FLANGES DN300 L=5,80 (TFL10 300 5800)</t>
  </si>
  <si>
    <t>1.3.3.3.35.</t>
  </si>
  <si>
    <t>0154</t>
  </si>
  <si>
    <t>TÊ COM FLANGES DN300X200 (TFF10 300 200)</t>
  </si>
  <si>
    <t>1.3.3.3.36.</t>
  </si>
  <si>
    <t>0155</t>
  </si>
  <si>
    <t>TÊ COM FLANGES DN150x150 (TFF10/16 150 150)</t>
  </si>
  <si>
    <t>1.3.3.3.37.</t>
  </si>
  <si>
    <t>0156</t>
  </si>
  <si>
    <t>TÊ COM FLANGES DN300X100 (TFF10 300 100)</t>
  </si>
  <si>
    <t>1.3.3.3.38.</t>
  </si>
  <si>
    <t>0157</t>
  </si>
  <si>
    <t>TÊ COM FLANGES DN300X300 (TFF10 300 300)</t>
  </si>
  <si>
    <t>1.3.3.3.39.</t>
  </si>
  <si>
    <t>1.3.3.3.40.</t>
  </si>
  <si>
    <t>0127</t>
  </si>
  <si>
    <t>Válvula de gaveta c/ flanges e cunha de borracha corpo curto c/ volante Euro 23 PN10/16 DN200 (R23FC10/16 200)</t>
  </si>
  <si>
    <t>1.3.3.3.41.</t>
  </si>
  <si>
    <t>1.3.3.3.42.</t>
  </si>
  <si>
    <t>1.3.3.3.43.</t>
  </si>
  <si>
    <t>0158</t>
  </si>
  <si>
    <t>válvula de retenção de ferro fundido fechamento rápido tipo dupla portinhola wafer DN150</t>
  </si>
  <si>
    <t>1.3.3.3.44.</t>
  </si>
  <si>
    <t>1.3.3.3.45.</t>
  </si>
  <si>
    <t>1.3.3.3.46.</t>
  </si>
  <si>
    <t>1.3.3.3.47.</t>
  </si>
  <si>
    <t>1.3.3.3.48.</t>
  </si>
  <si>
    <t>1.3.3.3.49.</t>
  </si>
  <si>
    <t>0009</t>
  </si>
  <si>
    <t>ARRUELA DE BORRACHA SBR PARA FLANGE PN 10/16 DN 100</t>
  </si>
  <si>
    <t>1.3.3.3.50.</t>
  </si>
  <si>
    <t>0010</t>
  </si>
  <si>
    <t>ARRUELA DE BORRACHA SBR PARA FLANGE PN 10/16 DN 150</t>
  </si>
  <si>
    <t>1.3.3.3.51.</t>
  </si>
  <si>
    <t>0011</t>
  </si>
  <si>
    <t>ARRUELA DE BORRACHA SBR PARA FLANGE PN 10/16 DN 200</t>
  </si>
  <si>
    <t>1.3.3.3.52.</t>
  </si>
  <si>
    <t>0012</t>
  </si>
  <si>
    <t>ARRUELA DE BORRACHA SBR PARA FLANGE PN 10/16 DN 250</t>
  </si>
  <si>
    <t>1.3.3.3.53.</t>
  </si>
  <si>
    <t>0013</t>
  </si>
  <si>
    <t>ARRUELA DE BORRACHA SBR PARA FLANGE PN 10/16 DN 300</t>
  </si>
  <si>
    <t>1.3.3.3.54.</t>
  </si>
  <si>
    <t>0021</t>
  </si>
  <si>
    <t>PARAFUSO DE AÇO GALVANIZADO A FOGO COM PORCA E ARRUELA PARA JUNTAS FLANGEADAS DIMENSÃO NOMINAL M16 CONFORME NBR7675</t>
  </si>
  <si>
    <t>CONJ.</t>
  </si>
  <si>
    <t>1.3.3.3.55.</t>
  </si>
  <si>
    <t>0022</t>
  </si>
  <si>
    <t>PARAFUSO DE AÇO GALVANIZADO A FOGO COM PORCA E ARRUELA PARA JUNTAS FLANGEADAS DIMENSÃO NOMINAL M20 CONFORME NBR7675</t>
  </si>
  <si>
    <t>1.3.3.4.</t>
  </si>
  <si>
    <t>INSTALAÇÕES ELETRICAS E HIDROMECÂNICAS</t>
  </si>
  <si>
    <t>1.3.3.4.1.</t>
  </si>
  <si>
    <t>0129</t>
  </si>
  <si>
    <t>CONJUNTO MOTO-BOMBA BIPARTIDA 50 CV,  1775 rpm, TENSÃO 220V TRIFÁSICO, COM CONJUNTO BASE DE VIGA, ALTURA MANOMÉTRICA DE 22 MCA, VAZÃO DE 350m³/h.</t>
  </si>
  <si>
    <t>1.3.3.4.2.</t>
  </si>
  <si>
    <t>0130</t>
  </si>
  <si>
    <t xml:space="preserve">QUADRO COMANDO DE BOMBAS COMPLETO PARA ATENDER DOIS MOTORES 50 CV TRIFÁSICO 220V - PARTIDA COM SOFT STARTER </t>
  </si>
  <si>
    <t>1.3.3.4.3.</t>
  </si>
  <si>
    <t>ARRUELA EM ALUMINIO, COM ROSCA, DE 3/4", PARA ELETRODUTO</t>
  </si>
  <si>
    <t>1.3.3.4.4.</t>
  </si>
  <si>
    <t>BUCHA EM ALUMINIO, COM ROSCA, DE 3/4", PARA ELETRODUTO</t>
  </si>
  <si>
    <t>1.3.3.4.5.</t>
  </si>
  <si>
    <t>CAIXA DE PASSAGEM, EM PVC, DE 4" X 2", PARA ELETRODUTO FLEXIVEL CORRUGADO</t>
  </si>
  <si>
    <t>1.3.3.4.6.</t>
  </si>
  <si>
    <t>CAIXA OCTOGONAL DE FUNDO MOVEL, EM PVC, DE 3" X 3", PARA ELETRODUTO FLEXIVEL CORRUGADO</t>
  </si>
  <si>
    <t>1.3.3.4.7.</t>
  </si>
  <si>
    <t>CURVA 45 GRAUS, PARA ELETRODUTO, EM ACO GALVANIZADO ELETROLITICO, DIAMETRO DE 20 MM (3/4")</t>
  </si>
  <si>
    <t>1.3.3.4.8.</t>
  </si>
  <si>
    <t>CURVA 90 GRAUS, PARA ELETRODUTO, EM ACO GALVANIZADO ELETROLITICO, DIAMETRO DE 20 MM (3/4")</t>
  </si>
  <si>
    <t>1.3.3.4.9.</t>
  </si>
  <si>
    <t>BUCHA DE NYLON SEM ABA S6</t>
  </si>
  <si>
    <t>1.3.3.4.10.</t>
  </si>
  <si>
    <t>PARAFUSO ROSCA SOBERBA ZINCADO CABECA CHATA FENDA SIMPLES 4,8 X 40 MM (1.1/2 ")</t>
  </si>
  <si>
    <t>1.3.3.4.11.</t>
  </si>
  <si>
    <t>CABO DE COBRE, FLEXIVEL, CLASSE 4 OU 5, ISOLACAO EM PVC/A, ANTICHAMA BWF-B, COBERTURA PVC-ST1, ANTICHAMA BWF-B, 1 CONDUTOR, 0,6/1 KV, SECAO NOMINAL 1,5 MM2</t>
  </si>
  <si>
    <t>1.3.3.4.12.</t>
  </si>
  <si>
    <t>CABO DE COBRE, FLEXIVEL, CLASSE 4 OU 5, ISOLACAO EM PVC/A, ANTICHAMA BWF-B, COBERTURA PVC-ST1, ANTICHAMA BWF-B, 1 CONDUTOR, 0,6/1 KV, SECAO NOMINAL 10 MM2</t>
  </si>
  <si>
    <t>1.3.3.4.13.</t>
  </si>
  <si>
    <t>CABO DE COBRE, FLEXIVEL, CLASSE 4 OU 5, ISOLACAO EM PVC/A, ANTICHAMA BWF-B, COBERTURA PVC-ST1, ANTICHAMA BWF-B, 1 CONDUTOR, 0,6/1 KV, SECAO NOMINAL 16 MM2</t>
  </si>
  <si>
    <t>1.3.3.4.14.</t>
  </si>
  <si>
    <t>CABO DE COBRE, FLEXIVEL, CLASSE 4 OU 5, ISOLACAO EM PVC/A, ANTICHAMA BWF-B, COBERTURA PVC-ST1, ANTICHAMA BWF-B, 1 CONDUTOR, 0,6/1 KV, SECAO NOMINAL 2,5 MM2</t>
  </si>
  <si>
    <t>1.3.3.4.15.</t>
  </si>
  <si>
    <t>CABO DE COBRE, FLEXIVEL, CLASSE 4 OU 5, ISOLACAO EM PVC/A, ANTICHAMA BWF-B, COBERTURA PVC-ST1, ANTICHAMA BWF-B, 1 CONDUTOR, 0,6/1 KV, SECAO NOMINAL 25 MM2</t>
  </si>
  <si>
    <t>1.3.3.4.16.</t>
  </si>
  <si>
    <t>ESPELHO / PLACA DE 1 POSTO 4" X 2", PARA INSTALACAO DE TOMADAS E INTERRUPTORES</t>
  </si>
  <si>
    <t>1.3.3.4.17.</t>
  </si>
  <si>
    <t>INTERRUPTOR SIMPLES 10A, 250V, CONJUNTO MONTADO PARA EMBUTIR 4" X 2" (PLACA + SUPORTE + MODULO)</t>
  </si>
  <si>
    <t>1.3.3.4.18.</t>
  </si>
  <si>
    <t>TOMADA 2P+T 10A, 250V, CONJUNTO MONTADO PARA SOBREPOR 4" X 2" (CAIXA + MODULO)</t>
  </si>
  <si>
    <t>1.3.3.4.19.</t>
  </si>
  <si>
    <t>DISJUNTOR TIPO DIN/IEC, TRIPOLAR DE 10 ATE 50A</t>
  </si>
  <si>
    <t>1.3.3.4.20.</t>
  </si>
  <si>
    <t>DISJUNTOR TERMOMAGNETICO TRIPOLAR 125A</t>
  </si>
  <si>
    <t>1.3.3.4.21.</t>
  </si>
  <si>
    <t>DISJUNTOR TIPO DIN/IEC, TRIPOLAR 63 A</t>
  </si>
  <si>
    <t>1.3.3.4.22.</t>
  </si>
  <si>
    <t>DISJUNTOR TIPO DIN/IEC, MONOPOLAR DE 6  ATE  32A</t>
  </si>
  <si>
    <t>1.3.3.4.23.</t>
  </si>
  <si>
    <t>DISJUNTOR TIPO DIN/IEC, BIPOLAR DE 6 ATE 32A</t>
  </si>
  <si>
    <t>1.3.3.4.24.</t>
  </si>
  <si>
    <t>DISPOSITIVO DPS CLASSE II, 1 POLO, TENSAO MAXIMA DE 275 V, CORRENTE MAXIMA DE *45* KA (TIPO AC)</t>
  </si>
  <si>
    <t>1.3.3.4.25.</t>
  </si>
  <si>
    <t>DISPOSITIVO DR, 2 POLOS, SENSIBILIDADE DE 30 MA, CORRENTE DE 63 A, TIPO AC</t>
  </si>
  <si>
    <t>1.3.3.4.26.</t>
  </si>
  <si>
    <t>ELETRODUTO PVC FLEXIVEL CORRUGADO, COR AMARELA, DE 25 MM</t>
  </si>
  <si>
    <t>1.3.3.4.27.</t>
  </si>
  <si>
    <t>ELETRODUTO PVC FLEXIVEL CORRUGADO, COR AMARELA, DE 20 MM</t>
  </si>
  <si>
    <t>1.3.3.4.28.</t>
  </si>
  <si>
    <t>ELETRODUTO PVC FLEXIVEL CORRUGADO, COR AMARELA, DE 32 MM</t>
  </si>
  <si>
    <t>1.3.3.4.29.</t>
  </si>
  <si>
    <t>!EM PROCESSO DESATIVACAO! ELETRODUTO EM ACO GALVANIZADO ELETROLITICO, LEVE, DIAMETRO 3/4", PAREDE DE 0,90 MM</t>
  </si>
  <si>
    <t>1.3.3.4.30.</t>
  </si>
  <si>
    <t>LUMINARIA DE SOBREPOR EM CHAPA DE ACO PARA 1 LAMPADA FLUORESCENTE DE *36* W, ALETADA, COMPLETA (LAMPADA E REATOR INCLUSOS)</t>
  </si>
  <si>
    <t>1.3.3.4.31.</t>
  </si>
  <si>
    <t>ARMACAO VERTICAL COM HASTE E CONTRA-PINO, EM CHAPA DE ACO GALVANIZADO 3/16", COM 1 ESTRIBO E 1 ISOLADOR</t>
  </si>
  <si>
    <t>1.3.3.4.32.</t>
  </si>
  <si>
    <t>CABO DE COBRE NU 10 MM2 MEIO-DURO</t>
  </si>
  <si>
    <t>1.3.3.4.33.</t>
  </si>
  <si>
    <t>CAIXA INSPECAO EM POLIETILENO PARA ATERRAMENTO E PARA RAIOS DIAMETRO = 300 MM</t>
  </si>
  <si>
    <t>1.3.3.4.34.</t>
  </si>
  <si>
    <t>HASTE DE ATERRAMENTO 5/8  PARA SPDA - FORNECIMENTO E INSTALAÇÃO. AF_12/2017</t>
  </si>
  <si>
    <t>1.3.3.4.35.</t>
  </si>
  <si>
    <t>HASTE ANCORA EM ACO GALVANIZADO, DIMENSOES 16 MM X 2000 MM</t>
  </si>
  <si>
    <t>1.3.3.4.36.</t>
  </si>
  <si>
    <t>ISOLADOR DE PORCELANA, TIPO ROLDANA, DIMENSOES DE *72* X *72* MM, PARA USO EM BAIXA TENSAO</t>
  </si>
  <si>
    <t>1.3.3.4.37.</t>
  </si>
  <si>
    <t>POSTE CONICO CONTINUO EM ACO GALVANIZADO, RETO, FLANGEADO,  H = 3 M, DIAMETRO INFERIOR = *95* MM</t>
  </si>
  <si>
    <t>1.3.3.4.38.</t>
  </si>
  <si>
    <t>88279</t>
  </si>
  <si>
    <t>MONTADOR ELETROMECÃNICO COM ENCARGOS COMPLEMENTARES</t>
  </si>
  <si>
    <t>1.3.3.4.39.</t>
  </si>
  <si>
    <t>GRAMPO METALICO TIPO U PARA HASTE DE ATERRAMENTO DE ATE 5/8'', CONDUTOR DE 10 A 25 MM2</t>
  </si>
  <si>
    <t>1.3.3.4.40.</t>
  </si>
  <si>
    <t>39809</t>
  </si>
  <si>
    <t>CAIXA PARA MEDIDOR POLIFASICO, EM POLICARBONATO (TERMOPLASTICO), COM DISJUNTOR</t>
  </si>
  <si>
    <t>1.3.3.4.41.</t>
  </si>
  <si>
    <t>QUADRO DE DISTRIBUICAO COM BARRAMENTO TRIFASICO, DE EMBUTIR, EM CHAPA DE ACO GALVANIZADO, PARA 18 DISJUNTORES DIN, 100 A</t>
  </si>
  <si>
    <t>1.3.3.4.42.</t>
  </si>
  <si>
    <t>ELETRICISTA COM ENCARGOS COMPLEMENTARES</t>
  </si>
  <si>
    <t>1.3.3.4.43.</t>
  </si>
  <si>
    <t>AUXILIAR DE ELETRICISTA COM ENCARGOS COMPLEMENTARES</t>
  </si>
  <si>
    <t>1.3.3.4.44.</t>
  </si>
  <si>
    <t>88277</t>
  </si>
  <si>
    <t>1.3.4.</t>
  </si>
  <si>
    <t>CAIXAS DE DESCARGA DOS RESERVATÓRIOS</t>
  </si>
  <si>
    <t>1.3.4.0.1.</t>
  </si>
  <si>
    <t>99290</t>
  </si>
  <si>
    <t>BASE PARA POÇO DE VISITA RETANGULAR PARA DRENAGEM, EM ALVENARIA COM BLOCOS DE CONCRETO, DIMENSÕES INTERNAS = 1,5X1,5 M, PROFUNDIDADE = 1,45 M, EXCLUINDO TAMPÃO. AF_05/2018</t>
  </si>
  <si>
    <t>1.3.4.0.2.</t>
  </si>
  <si>
    <t>99241</t>
  </si>
  <si>
    <t>ACRÉSCIMO PARA POÇO DE VISITA RETANGULAR PARA DRENAGEM, EM ALVENARIA COM BLOCOS DE CONCRETO, DIMENSÕES INTERNAS = 1,5X1,5 M. AF_05/2018</t>
  </si>
  <si>
    <t>1.3.4.0.3.</t>
  </si>
  <si>
    <t>99320</t>
  </si>
  <si>
    <t>BASE PARA POÇO DE VISITA RETANGULAR PARA DRENAGEM, EM ALVENARIA COM BLOCOS DE CONCRETO, DIMENSÕES INTERNAS = 2X3 M, PROFUNDIDADE = 1,45 M, EXCLUINDO TAMPÃO. AF_05/2018</t>
  </si>
  <si>
    <t>1.3.4.0.4.</t>
  </si>
  <si>
    <t>99321</t>
  </si>
  <si>
    <t>ACRÉSCIMO PARA POÇO DE VISITA RETANGULAR PARA DRENAGEM, EM ALVENARIA COM BLOCOS DE CONCRETO, DIMENSÕES INTERNAS = 2X3 M. AF_05/2018</t>
  </si>
  <si>
    <t>1.3.4.0.5.</t>
  </si>
  <si>
    <t>90100</t>
  </si>
  <si>
    <t>1.3.4.0.6.</t>
  </si>
  <si>
    <t>92220</t>
  </si>
  <si>
    <t>TUBO DE CONCRETO PARA REDES COLETORAS DE ÁGUAS PLUVIAIS, DIÂMETRO DE 500 MM, JUNTA RÍGIDA, INSTALADO EM LOCAL COM ALTO NÍVEL DE INTERFERÊNCIAS - FORNECIMENTO E ASSENTAMENTO. AF_12/2015</t>
  </si>
  <si>
    <t>1.3.4.0.7.</t>
  </si>
  <si>
    <t>93375</t>
  </si>
  <si>
    <t>ADMINISTRAÇÃO LOCAL DE OBRA - FRENTE ZONA ALTA 3</t>
  </si>
  <si>
    <t>93572</t>
  </si>
  <si>
    <t>ENCARREGADO GERAL DE OBRAS COM ENCARGOS COMPLEMENTARES</t>
  </si>
  <si>
    <t>MES</t>
  </si>
  <si>
    <t>88255</t>
  </si>
  <si>
    <t>AUXILIAR TÉCNICO DE ENGENHARIA COM ENCARGOS COMPLEMENTARES</t>
  </si>
  <si>
    <t>90778</t>
  </si>
  <si>
    <t>ENGENHEIRO CIVIL DE OBRA PLENO COM ENCARGOS COMPLEMENTARES</t>
  </si>
  <si>
    <t>1.5.</t>
  </si>
  <si>
    <t>PROJETO 'AS BUILT' DA OBRA - FRENTE ZONA ALTA 3</t>
  </si>
  <si>
    <t>1.5.0.0.1.</t>
  </si>
  <si>
    <t>90771</t>
  </si>
  <si>
    <t>AUXILIAR DE DESENHISTA COM ENCARGOS COMPLEMENTARES</t>
  </si>
  <si>
    <t>1.5.0.0.2.</t>
  </si>
  <si>
    <t>88597</t>
  </si>
  <si>
    <t>DESENHISTA DETALHISTA COM ENCARGOS COMPLEMENTARES</t>
  </si>
  <si>
    <t>1.5.0.0.3.</t>
  </si>
  <si>
    <t>90779</t>
  </si>
  <si>
    <t>ENGENHEIRO CIVIL DE OBRA SENIOR COM ENCARGOS COMPLEMENTARES</t>
  </si>
  <si>
    <t>ADUTORAS E RESERVATÓRIOS ZONA MÉDIA 4</t>
  </si>
  <si>
    <t>SERVIÇOS PRELIMINARES E MOBILIZAÇÃO DE CANTEIRO DE OBRAS NO CENTRO DE RESERVAÇÃO DE ÁGUA TRATADA ZONA MÉDIA 4</t>
  </si>
  <si>
    <t>2.1.0.0.1.</t>
  </si>
  <si>
    <t>2.1.0.0.2.</t>
  </si>
  <si>
    <t>2.1.0.0.3.</t>
  </si>
  <si>
    <t>2.1.0.0.4.</t>
  </si>
  <si>
    <t>2.1.0.0.5.</t>
  </si>
  <si>
    <t>2.1.0.0.6.</t>
  </si>
  <si>
    <t>2.1.0.0.7.</t>
  </si>
  <si>
    <t>2.1.0.0.8.</t>
  </si>
  <si>
    <t>2.1.0.0.9.</t>
  </si>
  <si>
    <t>2.1.0.0.10.</t>
  </si>
  <si>
    <t>2.1.0.0.11.</t>
  </si>
  <si>
    <t>2.1.0.0.12.</t>
  </si>
  <si>
    <t>2.1.0.0.13.</t>
  </si>
  <si>
    <t>2.1.0.0.14.</t>
  </si>
  <si>
    <t>2.2.1.0.4.</t>
  </si>
  <si>
    <t>2.2.1.0.5.</t>
  </si>
  <si>
    <t>2.2.1.0.6.</t>
  </si>
  <si>
    <t>2.2.1.0.7.</t>
  </si>
  <si>
    <t>2.2.1.0.8.</t>
  </si>
  <si>
    <t>2.2.1.0.9.</t>
  </si>
  <si>
    <t>2.2.1.0.10.</t>
  </si>
  <si>
    <t>2.2.1.0.11.</t>
  </si>
  <si>
    <t>2.2.1.0.12.</t>
  </si>
  <si>
    <t>2.2.1.0.13.</t>
  </si>
  <si>
    <t>2.2.1.0.14.</t>
  </si>
  <si>
    <t>2.2.1.0.15.</t>
  </si>
  <si>
    <t>2.2.1.0.16.</t>
  </si>
  <si>
    <t>2.2.1.0.17.</t>
  </si>
  <si>
    <t>ADUTORA AD-04 DN200</t>
  </si>
  <si>
    <t>9829</t>
  </si>
  <si>
    <t>TUBO PVC DEFOFO, JEI, 1 MPA, DN 200 MM, PARA REDE DE AGUA (NBR 7665)</t>
  </si>
  <si>
    <t>97128</t>
  </si>
  <si>
    <t>ASSENTAMENTO DE TUBO DE PVC DEFOFO OU PRFV OU RPVC PARA REDE DE ÁGUA, DN 200 MM, JUNTA ELÁSTICA INTEGRADA, INSTALADO EM LOCAL COM NÍVEL ALTO DE INTERFERÊNCIAS (NÃO INCLUI FORNECIMENTO). AF_11/2017</t>
  </si>
  <si>
    <t>2.2.2.0.11.</t>
  </si>
  <si>
    <t>2.2.2.0.12.</t>
  </si>
  <si>
    <t>2.2.2.0.13.</t>
  </si>
  <si>
    <t>2.2.2.0.14.</t>
  </si>
  <si>
    <t>INTERLIGAÇÃO SUB ADUTORA AD-04 COM REDE DN 150 DO BAIRRO MARCONDES BERNARDES</t>
  </si>
  <si>
    <t>2.2.3.0.13.</t>
  </si>
  <si>
    <t>2.2.3.0.14.</t>
  </si>
  <si>
    <t>2.2.4.1.</t>
  </si>
  <si>
    <t>2.2.4.1.1.</t>
  </si>
  <si>
    <t>2.2.4.1.2.</t>
  </si>
  <si>
    <t>2.2.4.1.3.</t>
  </si>
  <si>
    <t>0159</t>
  </si>
  <si>
    <t>Curva 45º com bolsas junta elastica JGS DN300 (C45JGS 300)</t>
  </si>
  <si>
    <t>2.2.4.1.4.</t>
  </si>
  <si>
    <t>2.2.4.1.5.</t>
  </si>
  <si>
    <t>2.2.4.1.6.</t>
  </si>
  <si>
    <t>2.2.4.1.7.</t>
  </si>
  <si>
    <t>2.2.4.1.8.</t>
  </si>
  <si>
    <t>2.2.4.1.9.</t>
  </si>
  <si>
    <t>2.2.4.1.10.</t>
  </si>
  <si>
    <t>2.2.4.1.11.</t>
  </si>
  <si>
    <t>2.2.4.1.12.</t>
  </si>
  <si>
    <t>2.2.4.1.13.</t>
  </si>
  <si>
    <t>2.2.4.2.</t>
  </si>
  <si>
    <t>2.2.4.2.1.</t>
  </si>
  <si>
    <t>2.2.4.2.2.</t>
  </si>
  <si>
    <t>2.2.4.2.3.</t>
  </si>
  <si>
    <t>2.2.4.2.4.</t>
  </si>
  <si>
    <t>2.2.4.2.5.</t>
  </si>
  <si>
    <t>2.2.4.2.6.</t>
  </si>
  <si>
    <t>2.2.4.2.7.</t>
  </si>
  <si>
    <t>2.2.4.2.8.</t>
  </si>
  <si>
    <t>2.2.4.2.9.</t>
  </si>
  <si>
    <t>2.2.4.2.10.</t>
  </si>
  <si>
    <t>2.2.4.2.11.</t>
  </si>
  <si>
    <t>2.2.4.3.</t>
  </si>
  <si>
    <t>CONEXÕES MACROMEDIDOR</t>
  </si>
  <si>
    <t>2.2.4.3.1.</t>
  </si>
  <si>
    <t>2.2.4.3.2.</t>
  </si>
  <si>
    <t>2.2.4.3.3.</t>
  </si>
  <si>
    <t>2.2.4.3.4.</t>
  </si>
  <si>
    <t>2.2.4.3.5.</t>
  </si>
  <si>
    <t>2.2.4.3.6.</t>
  </si>
  <si>
    <t>2.2.4.3.7.</t>
  </si>
  <si>
    <t>2.2.4.3.8.</t>
  </si>
  <si>
    <t>2.2.4.3.9.</t>
  </si>
  <si>
    <t>2.2.4.3.10.</t>
  </si>
  <si>
    <t>2.2.4.3.11.</t>
  </si>
  <si>
    <t>2.2.4.3.12.</t>
  </si>
  <si>
    <t>2.2.4.3.13.</t>
  </si>
  <si>
    <t>CENTRO DE RESERVAÇÃO DE ÁGUA ZONA MÉDIA 4</t>
  </si>
  <si>
    <t>RESERVATÓRIO APOIADO 1000M3 ZONA MEDIA 4 E ELEVATÓRIA DE AGUA TRATADA</t>
  </si>
  <si>
    <t>2.3.1.1.</t>
  </si>
  <si>
    <t>2.3.1.1.1.</t>
  </si>
  <si>
    <t>2.3.1.1.2.</t>
  </si>
  <si>
    <t>2.3.1.1.3.</t>
  </si>
  <si>
    <t>2.3.1.1.4.</t>
  </si>
  <si>
    <t>2.3.1.1.5.</t>
  </si>
  <si>
    <t>2.3.1.1.6.</t>
  </si>
  <si>
    <t>2.3.1.1.7.</t>
  </si>
  <si>
    <t>2.3.1.1.8.</t>
  </si>
  <si>
    <t>2.3.1.1.9.</t>
  </si>
  <si>
    <t>2.3.1.1.10.</t>
  </si>
  <si>
    <t>2.3.1.2.</t>
  </si>
  <si>
    <t>SISTEMA DE DRENAGEM DA FUNDAÇÃO DO RESERVATÓRIO APOIADO</t>
  </si>
  <si>
    <t>2.3.1.2.1.</t>
  </si>
  <si>
    <t>2.3.1.2.2.</t>
  </si>
  <si>
    <t>2.3.1.2.3.</t>
  </si>
  <si>
    <t>2.3.1.2.4.</t>
  </si>
  <si>
    <t>2.3.1.2.5.</t>
  </si>
  <si>
    <t>2.3.1.3.</t>
  </si>
  <si>
    <t>ESTRUTURAS METÁLICAS RESERVATÓRIO APOIADO</t>
  </si>
  <si>
    <t>2.3.1.3.1.</t>
  </si>
  <si>
    <t>CASA DE BOMBAS, TUBOS, CONEXÕES E CAIXAS DE DESCARGA DO CENTRO DE RESERVAÇÃO ZONA MÉDIA 4</t>
  </si>
  <si>
    <t>2.3.2.1.</t>
  </si>
  <si>
    <t>FUNDAÇÕES E ESTRUTURA CASA DE BOMBAS</t>
  </si>
  <si>
    <t>2.3.2.1.1.</t>
  </si>
  <si>
    <t>2.3.2.1.2.</t>
  </si>
  <si>
    <t>2.3.2.1.3.</t>
  </si>
  <si>
    <t>2.3.2.1.4.</t>
  </si>
  <si>
    <t>2.3.2.1.5.</t>
  </si>
  <si>
    <t>2.3.2.1.6.</t>
  </si>
  <si>
    <t>2.3.2.1.7.</t>
  </si>
  <si>
    <t>2.3.2.1.8.</t>
  </si>
  <si>
    <t>2.3.2.1.9.</t>
  </si>
  <si>
    <t>2.3.2.1.10.</t>
  </si>
  <si>
    <t>2.3.2.1.11.</t>
  </si>
  <si>
    <t>2.3.2.1.12.</t>
  </si>
  <si>
    <t>2.3.2.1.13.</t>
  </si>
  <si>
    <t>2.3.2.1.14.</t>
  </si>
  <si>
    <t>2.3.2.1.15.</t>
  </si>
  <si>
    <t>2.3.2.1.16.</t>
  </si>
  <si>
    <t>2.3.2.2.</t>
  </si>
  <si>
    <t>COBERTURA, ESQUADRIAS E ACABAMENTOS CASA DE BOMBAS</t>
  </si>
  <si>
    <t>2.3.2.2.1.</t>
  </si>
  <si>
    <t>2.3.2.2.2.</t>
  </si>
  <si>
    <t>2.3.2.2.3.</t>
  </si>
  <si>
    <t>2.3.2.2.4.</t>
  </si>
  <si>
    <t>2.3.2.2.5.</t>
  </si>
  <si>
    <t>2.3.2.2.6.</t>
  </si>
  <si>
    <t>2.3.2.2.7.</t>
  </si>
  <si>
    <t>2.3.2.2.8.</t>
  </si>
  <si>
    <t>2.3.2.2.9.</t>
  </si>
  <si>
    <t>2.3.2.2.10.</t>
  </si>
  <si>
    <t>2.3.2.3.</t>
  </si>
  <si>
    <t>TUBOS, CONEXÕES E VÁLVULAS ENTRE A CASA DE BOMBAS E OS RESERVATÓRIOS</t>
  </si>
  <si>
    <t>2.3.2.3.1.</t>
  </si>
  <si>
    <t>2.3.2.3.2.</t>
  </si>
  <si>
    <t>2.3.2.3.3.</t>
  </si>
  <si>
    <t>2.3.2.3.4.</t>
  </si>
  <si>
    <t>2.3.2.3.5.</t>
  </si>
  <si>
    <t>2.3.2.3.6.</t>
  </si>
  <si>
    <t>2.3.2.3.7.</t>
  </si>
  <si>
    <t>2.3.2.3.8.</t>
  </si>
  <si>
    <t>2.3.2.3.9.</t>
  </si>
  <si>
    <t>2.3.2.3.10.</t>
  </si>
  <si>
    <t>2.3.2.3.11.</t>
  </si>
  <si>
    <t>2.3.2.3.12.</t>
  </si>
  <si>
    <t>2.3.2.3.13.</t>
  </si>
  <si>
    <t>2.3.2.3.14.</t>
  </si>
  <si>
    <t>2.3.2.3.15.</t>
  </si>
  <si>
    <t>2.3.2.3.16.</t>
  </si>
  <si>
    <t>2.3.2.3.17.</t>
  </si>
  <si>
    <t>2.3.2.3.18.</t>
  </si>
  <si>
    <t>2.3.2.3.19.</t>
  </si>
  <si>
    <t>2.3.2.3.20.</t>
  </si>
  <si>
    <t>2.3.2.3.21.</t>
  </si>
  <si>
    <t>0126</t>
  </si>
  <si>
    <t>Tê com flanges PN10 DN300x300 (TFF10 300 300)</t>
  </si>
  <si>
    <t>2.3.2.3.22.</t>
  </si>
  <si>
    <t>2.3.2.3.23.</t>
  </si>
  <si>
    <t>2.3.2.3.24.</t>
  </si>
  <si>
    <t>2.3.2.3.25.</t>
  </si>
  <si>
    <t>2.3.2.3.26.</t>
  </si>
  <si>
    <t>2.3.2.3.27.</t>
  </si>
  <si>
    <t>2.3.2.3.28.</t>
  </si>
  <si>
    <t>2.3.2.3.29.</t>
  </si>
  <si>
    <t>2.3.2.3.30.</t>
  </si>
  <si>
    <t>2.3.2.3.31.</t>
  </si>
  <si>
    <t>2.3.2.3.32.</t>
  </si>
  <si>
    <t>2.3.2.3.33.</t>
  </si>
  <si>
    <t>2.3.2.3.34.</t>
  </si>
  <si>
    <t>2.3.2.4.</t>
  </si>
  <si>
    <t>INSTALAÇÕES ELETRICAS E HIDROMECANICAS</t>
  </si>
  <si>
    <t>2.3.2.4.1.</t>
  </si>
  <si>
    <t>2.3.2.4.2.</t>
  </si>
  <si>
    <t>2.3.2.4.3.</t>
  </si>
  <si>
    <t>2.3.2.4.4.</t>
  </si>
  <si>
    <t>2.3.2.4.5.</t>
  </si>
  <si>
    <t>2.3.2.4.6.</t>
  </si>
  <si>
    <t>2.3.2.4.7.</t>
  </si>
  <si>
    <t>2.3.2.4.8.</t>
  </si>
  <si>
    <t>2.3.2.4.9.</t>
  </si>
  <si>
    <t>2.3.2.4.10.</t>
  </si>
  <si>
    <t>2.3.2.4.11.</t>
  </si>
  <si>
    <t>2.3.2.4.12.</t>
  </si>
  <si>
    <t>2.3.2.4.13.</t>
  </si>
  <si>
    <t>2.3.2.4.14.</t>
  </si>
  <si>
    <t>2.3.2.4.15.</t>
  </si>
  <si>
    <t>2.3.2.4.16.</t>
  </si>
  <si>
    <t>2.3.2.4.17.</t>
  </si>
  <si>
    <t>2.3.2.4.18.</t>
  </si>
  <si>
    <t>2.3.2.4.19.</t>
  </si>
  <si>
    <t>2.3.2.4.20.</t>
  </si>
  <si>
    <t>2.3.2.4.21.</t>
  </si>
  <si>
    <t>2.3.2.4.22.</t>
  </si>
  <si>
    <t>2.3.2.4.23.</t>
  </si>
  <si>
    <t>2.3.2.4.24.</t>
  </si>
  <si>
    <t>2.3.2.4.25.</t>
  </si>
  <si>
    <t>2.3.2.4.26.</t>
  </si>
  <si>
    <t>2.3.2.4.27.</t>
  </si>
  <si>
    <t>2.3.2.4.28.</t>
  </si>
  <si>
    <t>2.3.2.4.29.</t>
  </si>
  <si>
    <t>2.3.2.4.30.</t>
  </si>
  <si>
    <t>2.3.2.4.31.</t>
  </si>
  <si>
    <t>2.3.2.4.32.</t>
  </si>
  <si>
    <t>2.3.2.4.33.</t>
  </si>
  <si>
    <t>2.3.2.4.34.</t>
  </si>
  <si>
    <t>2.3.2.4.35.</t>
  </si>
  <si>
    <t>2.3.2.4.36.</t>
  </si>
  <si>
    <t>2.3.2.4.37.</t>
  </si>
  <si>
    <t>2.3.2.4.38.</t>
  </si>
  <si>
    <t>2.3.2.4.39.</t>
  </si>
  <si>
    <t>2.3.2.4.40.</t>
  </si>
  <si>
    <t>2.3.2.4.41.</t>
  </si>
  <si>
    <t>2.3.2.4.42.</t>
  </si>
  <si>
    <t>2.3.2.4.43.</t>
  </si>
  <si>
    <t>2.3.2.4.44.</t>
  </si>
  <si>
    <t>2.3.3.</t>
  </si>
  <si>
    <t>CAIXAS DE DESCARGA CENTRO DE RESERVAÇÃO ZONA MÉDIA 4</t>
  </si>
  <si>
    <t>2.3.3.0.1.</t>
  </si>
  <si>
    <t>2.3.3.0.2.</t>
  </si>
  <si>
    <t>2.3.3.0.3.</t>
  </si>
  <si>
    <t>2.3.3.0.4.</t>
  </si>
  <si>
    <t>2.3.3.0.5.</t>
  </si>
  <si>
    <t>2.3.3.0.6.</t>
  </si>
  <si>
    <t>2.3.3.0.7.</t>
  </si>
  <si>
    <t>2.4.</t>
  </si>
  <si>
    <t>ADMINISTRAÇÃO LOCAL DE OBRA - FRENTE ZONA MÉDIA 4</t>
  </si>
  <si>
    <t>2.4.0.0.1.</t>
  </si>
  <si>
    <t>2.4.0.0.2.</t>
  </si>
  <si>
    <t>2.4.0.0.3.</t>
  </si>
  <si>
    <t>2.5.</t>
  </si>
  <si>
    <t>PROJETO 'AS BUILT' DA OBRA - FRENTE ZONA MÉDIA 4</t>
  </si>
  <si>
    <t>2.5.0.0.1.</t>
  </si>
  <si>
    <t>2.5.0.0.2.</t>
  </si>
  <si>
    <t>2.5.0.0.3.</t>
  </si>
  <si>
    <t>OBJETO</t>
  </si>
  <si>
    <t>TIPO DE OBRA DO EMPREENDIMENTO</t>
  </si>
  <si>
    <t>DESONERAÇÃO</t>
  </si>
  <si>
    <t>Construção de Redes de Abastecimento de Água, Coleta de Esgoto</t>
  </si>
  <si>
    <t>Conforme legislação tributária municipal, definir estimativa de percentual da base de cálculo para o ISS:</t>
  </si>
  <si>
    <t>Sobre a base de cálculo, definir a respectiva alíquota do ISS (entre 2% e 5%):</t>
  </si>
  <si>
    <t>Itens</t>
  </si>
  <si>
    <t>Siglas</t>
  </si>
  <si>
    <t>% Adotado</t>
  </si>
  <si>
    <t>Situação</t>
  </si>
  <si>
    <t>1º Quartil</t>
  </si>
  <si>
    <t>Médio</t>
  </si>
  <si>
    <t>3º Quartil</t>
  </si>
  <si>
    <t>-</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</si>
  <si>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</si>
  <si>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</si>
  <si>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</si>
  <si>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</si>
  <si>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</si>
  <si>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</si>
  <si>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</si>
  <si>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BDI PAD</t>
  </si>
  <si>
    <t>BDI COM desoneração</t>
  </si>
  <si>
    <t>BDI DES</t>
  </si>
  <si>
    <t>Anexo: Relatório Técnico Circunstanciado justificando a adoção do percentual de cada parcela do BDI.</t>
  </si>
  <si>
    <t>Os valores de BDI foram calculados com o emprego da fórmula:</t>
  </si>
  <si>
    <t xml:space="preserve"> - 1</t>
  </si>
  <si>
    <t>Fornecimento de Materiais e Equipamentos (aquisição indireta - em conjunto com licitação de obras)</t>
  </si>
  <si>
    <t>PROGRAMA</t>
  </si>
  <si>
    <t>SANEAMENTO PARA TODOS</t>
  </si>
  <si>
    <t>ABASTECIMENTO DE ÁGUA</t>
  </si>
  <si>
    <t>MODALIDADE</t>
  </si>
  <si>
    <t xml:space="preserve">Nº DA OPERAÇÃO / TERMO DE COMPROMISSO </t>
  </si>
  <si>
    <t>ORGÃO GESTOR</t>
  </si>
  <si>
    <t>PROPONENTE TOMADOR</t>
  </si>
  <si>
    <t xml:space="preserve">MUNICIPIO </t>
  </si>
  <si>
    <t>LOCALIDADE</t>
  </si>
  <si>
    <t>DATA BASE SINAPI</t>
  </si>
  <si>
    <t>LOCALIDADE SINAPI</t>
  </si>
  <si>
    <t>0424.335-06</t>
  </si>
  <si>
    <t>MINISTÉRIO DAS CIDADES</t>
  </si>
  <si>
    <t>AMPLIAÇÃO DO SISTEMA DE ABASTECIMENTO DE ÁGUA</t>
  </si>
  <si>
    <t>PREFEITURA MUNICIPAL DE ITUIUTABA MG</t>
  </si>
  <si>
    <t>ITUIUTABA MG</t>
  </si>
  <si>
    <t>DIVERSOS BAIRROS DA CIDADE</t>
  </si>
  <si>
    <t>JULHO DE 2019</t>
  </si>
  <si>
    <t>BELO HORIZONTE - MG</t>
  </si>
  <si>
    <t>SEM DESONERAÇÃO</t>
  </si>
  <si>
    <t>EXECUÇÃO DE OBRAS COM RECURSOS DE FINANCIAMENTO</t>
  </si>
  <si>
    <t>BDI DE REFERENCIA SERVIÇOS</t>
  </si>
  <si>
    <t>BDI DE REFERENCIA FORNECIMENTO</t>
  </si>
  <si>
    <t>Descrição das Metas / Macrosserviços</t>
  </si>
  <si>
    <t>Valores Totais (R$)</t>
  </si>
  <si>
    <t>Parcela (%)</t>
  </si>
  <si>
    <t>Acumulado (%)</t>
  </si>
  <si>
    <t>Acumulado (R$)</t>
  </si>
  <si>
    <t>Parcela (R$)</t>
  </si>
  <si>
    <t>Início de Obra
01/12/19</t>
  </si>
  <si>
    <t>Parcela 1
jan/20</t>
  </si>
  <si>
    <t>Parcela 2
fev/20</t>
  </si>
  <si>
    <t>Parcela 3
mar/20</t>
  </si>
  <si>
    <t>Parcela 4
abr/20</t>
  </si>
  <si>
    <t>Parcela 5
mai/20</t>
  </si>
  <si>
    <t>Parcela 6
jun/20</t>
  </si>
  <si>
    <t>Parcela 7
jul/20</t>
  </si>
  <si>
    <t>Parcela 8
ago/20</t>
  </si>
  <si>
    <t>CRONOGRAMA GLOBAL DO OBJETO</t>
  </si>
  <si>
    <t>DESCRIÇÃO DO OBJETO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</si>
</sst>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quot;R$&quot;* #,##0.00_-;_-&quot;R$&quot;* &quot;-&quot;??_-;_-@_-"/>
    <numFmt numFmtId="165" formatCode="_(&quot;R$ &quot;* #,##0.00_);_(&quot;R$ &quot;* \(#,##0.00\);_(&quot;R$ &quot;* &quot;-&quot;??_);_(@_)"/>
  </numFmts>
  <fonts count="15">
    <font>
      <sz val="10"/>
      <name val="Arial"/>
      <family val="2"/>
    </font>
    <font>
      <sz val="10"/>
      <name val="Mangal"/>
      <family val="2"/>
    </font>
    <font>
      <b/>
      <sz val="12"/>
      <name val="Arial"/>
      <family val="2"/>
    </font>
    <font>
      <sz val="9"/>
      <name val="Arial"/>
      <family val="2"/>
    </font>
    <font>
      <sz val="10"/>
      <name val="Arial"/>
      <family val="2"/>
    </font>
    <font>
      <b/>
      <sz val="10"/>
      <name val="Arial"/>
      <family val="2"/>
    </font>
    <font>
      <b/>
      <sz val="11"/>
      <name val="Arial"/>
      <family val="2"/>
    </font>
    <font>
      <sz val="11"/>
      <name val="Arial"/>
      <family val="2"/>
    </font>
    <font>
      <sz val="11"/>
      <color indexed="9"/>
      <name val="Arial"/>
      <family val="2"/>
    </font>
    <font>
      <b/>
      <sz val="11"/>
      <color indexed="12"/>
      <name val="Arial"/>
      <family val="2"/>
    </font>
    <font>
      <b/>
      <sz val="18"/>
      <name val="Arial"/>
      <family val="2"/>
    </font>
    <font>
      <sz val="10.5"/>
      <name val="Arial"/>
      <family val="2"/>
    </font>
    <font>
      <i/>
      <sz val="12"/>
      <name val="Calibri"/>
      <family val="2"/>
    </font>
    <font>
      <i/>
      <u/>
      <sz val="12"/>
      <name val="Calibri"/>
      <family val="2"/>
    </font>
    <font>
      <u/>
      <sz val="10"/>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indexed="4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59999389629810485"/>
        <bgColor indexed="64"/>
      </patternFill>
    </fill>
  </fills>
  <borders count="13">
    <border>
      <left/>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 fillId="0" borderId="0" applyFill="0" applyBorder="0" applyAlignment="0" applyProtection="0"/>
    <xf numFmtId="164" fontId="4" fillId="0" borderId="0" applyFont="0" applyFill="0" applyBorder="0" applyAlignment="0" applyProtection="0"/>
    <xf numFmtId="0" fontId="4" fillId="0" borderId="0"/>
    <xf numFmtId="0" fontId="3" fillId="0" borderId="0"/>
    <xf numFmtId="165" fontId="4" fillId="0" borderId="0" applyFont="0" applyFill="0" applyBorder="0" applyAlignment="0" applyProtection="0"/>
    <xf numFmtId="9" fontId="4" fillId="0" borderId="0" applyFont="0" applyFill="0" applyBorder="0" applyAlignment="0" applyProtection="0"/>
  </cellStyleXfs>
  <cellXfs count="104">
    <xf numFmtId="0" fontId="0" fillId="0" borderId="0" xfId="0"/>
    <xf numFmtId="0" fontId="0" fillId="0" borderId="0" xfId="0" applyAlignment="1" applyProtection="1">
      <alignment horizontal="center" vertical="center"/>
      <protection hidden="1"/>
    </xf>
    <xf numFmtId="0" fontId="0" fillId="0" borderId="0" xfId="0" applyProtection="1">
      <protection hidden="1"/>
    </xf>
    <xf numFmtId="0" fontId="0" fillId="0" borderId="0" xfId="0" applyAlignment="1" applyProtection="1">
      <alignment wrapText="1"/>
      <protection hidden="1"/>
    </xf>
    <xf numFmtId="164" fontId="0" fillId="0" borderId="0" xfId="2" applyFont="1" applyProtection="1">
      <protection hidden="1"/>
    </xf>
    <xf numFmtId="0" fontId="0" fillId="0" borderId="12" xfId="0" applyBorder="1" applyAlignment="1" applyProtection="1">
      <alignment horizontal="center" vertical="center"/>
      <protection hidden="1"/>
    </xf>
    <xf numFmtId="0" fontId="0" fillId="0" borderId="12" xfId="0" applyBorder="1" applyAlignment="1" applyProtection="1">
      <alignment horizontal="center" vertical="center" wrapText="1"/>
      <protection hidden="1"/>
    </xf>
    <xf numFmtId="10" fontId="0" fillId="0" borderId="12" xfId="0" applyNumberFormat="1" applyBorder="1" applyAlignment="1" applyProtection="1">
      <alignment horizontal="center" vertical="center" wrapText="1"/>
      <protection hidden="1"/>
    </xf>
    <xf numFmtId="0" fontId="2" fillId="6" borderId="3" xfId="0" applyFont="1" applyFill="1" applyBorder="1" applyAlignment="1" applyProtection="1">
      <alignment horizontal="center" vertical="center"/>
      <protection hidden="1"/>
    </xf>
    <xf numFmtId="0" fontId="2" fillId="6" borderId="3" xfId="0" applyFont="1" applyFill="1" applyBorder="1" applyAlignment="1" applyProtection="1">
      <alignment horizontal="center" vertical="center" wrapText="1"/>
      <protection hidden="1"/>
    </xf>
    <xf numFmtId="164" fontId="2" fillId="6" borderId="3" xfId="2" applyFont="1" applyFill="1" applyBorder="1" applyAlignment="1" applyProtection="1">
      <alignment horizontal="center" vertical="center" wrapText="1"/>
      <protection hidden="1"/>
    </xf>
    <xf numFmtId="0" fontId="2" fillId="4" borderId="3" xfId="0" applyFont="1" applyFill="1" applyBorder="1" applyProtection="1">
      <protection hidden="1"/>
    </xf>
    <xf numFmtId="164" fontId="2" fillId="4" borderId="3" xfId="2" applyFont="1" applyFill="1" applyBorder="1" applyProtection="1">
      <protection hidden="1"/>
    </xf>
    <xf numFmtId="0" fontId="5" fillId="3" borderId="3" xfId="0" applyFont="1" applyFill="1" applyBorder="1" applyAlignment="1" applyProtection="1">
      <alignment horizontal="center" vertical="center"/>
      <protection hidden="1"/>
    </xf>
    <xf numFmtId="0" fontId="5" fillId="3" borderId="3" xfId="0" applyFont="1" applyFill="1" applyBorder="1" applyProtection="1">
      <protection hidden="1"/>
    </xf>
    <xf numFmtId="0" fontId="5" fillId="3" borderId="3" xfId="0" applyFont="1" applyFill="1" applyBorder="1" applyAlignment="1" applyProtection="1">
      <alignment wrapText="1"/>
      <protection hidden="1"/>
    </xf>
    <xf numFmtId="2" fontId="5" fillId="3" borderId="3" xfId="0" applyNumberFormat="1" applyFont="1" applyFill="1" applyBorder="1" applyAlignment="1" applyProtection="1">
      <alignment horizontal="center" vertical="center"/>
      <protection hidden="1"/>
    </xf>
    <xf numFmtId="164" fontId="5" fillId="3" borderId="3" xfId="2" applyFont="1" applyFill="1" applyBorder="1" applyProtection="1">
      <protection hidden="1"/>
    </xf>
    <xf numFmtId="0" fontId="5" fillId="5" borderId="3" xfId="0" applyFont="1" applyFill="1" applyBorder="1" applyAlignment="1" applyProtection="1">
      <alignment horizontal="center" vertical="center"/>
      <protection hidden="1"/>
    </xf>
    <xf numFmtId="0" fontId="5" fillId="5" borderId="3" xfId="0" applyFont="1" applyFill="1" applyBorder="1" applyProtection="1">
      <protection hidden="1"/>
    </xf>
    <xf numFmtId="0" fontId="5" fillId="5" borderId="3" xfId="0" applyFont="1" applyFill="1" applyBorder="1" applyAlignment="1" applyProtection="1">
      <alignment wrapText="1"/>
      <protection hidden="1"/>
    </xf>
    <xf numFmtId="2" fontId="5" fillId="5" borderId="3" xfId="0" applyNumberFormat="1" applyFont="1" applyFill="1" applyBorder="1" applyAlignment="1" applyProtection="1">
      <alignment horizontal="center" vertical="center"/>
      <protection hidden="1"/>
    </xf>
    <xf numFmtId="164" fontId="5" fillId="5" borderId="3" xfId="2" applyFont="1" applyFill="1" applyBorder="1" applyProtection="1">
      <protection hidden="1"/>
    </xf>
    <xf numFmtId="0" fontId="5" fillId="5" borderId="3" xfId="0" applyFont="1" applyFill="1" applyBorder="1" applyAlignment="1" applyProtection="1">
      <alignment horizontal="left"/>
      <protection hidden="1"/>
    </xf>
    <xf numFmtId="164" fontId="5" fillId="5" borderId="3" xfId="2" applyFont="1" applyFill="1" applyBorder="1" applyAlignment="1" applyProtection="1">
      <alignment horizontal="left"/>
      <protection hidden="1"/>
    </xf>
    <xf numFmtId="0" fontId="0" fillId="0" borderId="3" xfId="0" applyBorder="1" applyAlignment="1" applyProtection="1">
      <alignment horizontal="center" vertical="center"/>
      <protection hidden="1"/>
    </xf>
    <xf numFmtId="0" fontId="0" fillId="0" borderId="3" xfId="0" applyBorder="1" applyAlignment="1" applyProtection="1">
      <alignment wrapText="1"/>
      <protection hidden="1"/>
    </xf>
    <xf numFmtId="2" fontId="0" fillId="0" borderId="3" xfId="0" applyNumberFormat="1" applyBorder="1" applyAlignment="1" applyProtection="1">
      <alignment horizontal="center" vertical="center"/>
      <protection hidden="1"/>
    </xf>
    <xf numFmtId="164" fontId="0" fillId="0" borderId="3" xfId="2" applyFont="1" applyBorder="1" applyProtection="1">
      <protection hidden="1"/>
    </xf>
    <xf numFmtId="0" fontId="0" fillId="0" borderId="3" xfId="0" applyBorder="1" applyProtection="1">
      <protection hidden="1"/>
    </xf>
    <xf numFmtId="164" fontId="0" fillId="0" borderId="3" xfId="2" applyNumberFormat="1" applyFont="1" applyBorder="1" applyProtection="1">
      <protection hidden="1"/>
    </xf>
    <xf numFmtId="0" fontId="0" fillId="0" borderId="3" xfId="0" applyNumberFormat="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3" xfId="0" applyFont="1" applyFill="1" applyBorder="1" applyProtection="1">
      <protection hidden="1"/>
    </xf>
    <xf numFmtId="0" fontId="5" fillId="2" borderId="3" xfId="0" applyFont="1" applyFill="1" applyBorder="1" applyAlignment="1" applyProtection="1">
      <alignment wrapText="1"/>
      <protection hidden="1"/>
    </xf>
    <xf numFmtId="2" fontId="5" fillId="2" borderId="3" xfId="0" applyNumberFormat="1" applyFont="1" applyFill="1" applyBorder="1" applyAlignment="1" applyProtection="1">
      <alignment horizontal="center" vertical="center"/>
      <protection hidden="1"/>
    </xf>
    <xf numFmtId="164" fontId="5" fillId="2" borderId="3" xfId="2" applyFont="1" applyFill="1" applyBorder="1" applyProtection="1">
      <protection hidden="1"/>
    </xf>
    <xf numFmtId="164" fontId="5" fillId="2" borderId="3" xfId="0" applyNumberFormat="1" applyFont="1" applyFill="1" applyBorder="1" applyProtection="1">
      <protection hidden="1"/>
    </xf>
    <xf numFmtId="0" fontId="5" fillId="0" borderId="0" xfId="0" applyFont="1" applyFill="1" applyBorder="1" applyAlignment="1" applyProtection="1">
      <alignment vertical="center" wrapText="1"/>
      <protection hidden="1"/>
    </xf>
    <xf numFmtId="0" fontId="5" fillId="0" borderId="0" xfId="3" applyFont="1" applyProtection="1">
      <protection hidden="1"/>
    </xf>
    <xf numFmtId="0" fontId="4" fillId="0" borderId="0" xfId="3" applyFont="1" applyProtection="1">
      <protection hidden="1"/>
    </xf>
    <xf numFmtId="0" fontId="7"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wrapText="1"/>
      <protection hidden="1"/>
    </xf>
    <xf numFmtId="0" fontId="7" fillId="0" borderId="3" xfId="3" applyFont="1" applyFill="1" applyBorder="1" applyAlignment="1" applyProtection="1">
      <alignment horizontal="center" vertical="center" wrapText="1"/>
      <protection hidden="1"/>
    </xf>
    <xf numFmtId="0" fontId="8" fillId="0" borderId="0" xfId="3" applyFont="1" applyFill="1" applyBorder="1" applyAlignment="1" applyProtection="1">
      <alignment horizontal="center" vertical="center" wrapText="1"/>
      <protection hidden="1"/>
    </xf>
    <xf numFmtId="10" fontId="8" fillId="0" borderId="0" xfId="3" applyNumberFormat="1" applyFont="1" applyFill="1" applyBorder="1" applyAlignment="1" applyProtection="1">
      <alignment horizontal="center" vertical="center"/>
      <protection hidden="1"/>
    </xf>
    <xf numFmtId="4" fontId="6" fillId="0" borderId="0" xfId="3" applyNumberFormat="1" applyFont="1" applyFill="1" applyBorder="1" applyAlignment="1" applyProtection="1">
      <alignment horizontal="center" vertical="center" wrapText="1"/>
      <protection hidden="1"/>
    </xf>
    <xf numFmtId="0" fontId="10" fillId="0" borderId="3" xfId="3" applyFont="1" applyBorder="1" applyAlignment="1" applyProtection="1">
      <alignment horizontal="center" vertical="center"/>
      <protection hidden="1"/>
    </xf>
    <xf numFmtId="0" fontId="4" fillId="0" borderId="0" xfId="3" applyFont="1" applyBorder="1" applyAlignment="1" applyProtection="1">
      <alignment horizontal="center" vertical="top"/>
      <protection hidden="1"/>
    </xf>
    <xf numFmtId="10" fontId="5" fillId="11" borderId="3" xfId="6" applyNumberFormat="1" applyFont="1" applyFill="1" applyBorder="1" applyAlignment="1" applyProtection="1">
      <alignment vertical="center"/>
      <protection hidden="1"/>
    </xf>
    <xf numFmtId="164" fontId="5" fillId="11" borderId="3" xfId="2" applyFont="1" applyFill="1" applyBorder="1" applyAlignment="1" applyProtection="1">
      <alignment vertical="center"/>
      <protection hidden="1"/>
    </xf>
    <xf numFmtId="10" fontId="0" fillId="5" borderId="3" xfId="6" applyNumberFormat="1" applyFont="1" applyFill="1" applyBorder="1" applyAlignment="1" applyProtection="1">
      <alignment vertical="center"/>
      <protection hidden="1"/>
    </xf>
    <xf numFmtId="164" fontId="0" fillId="5" borderId="3" xfId="2" applyFont="1" applyFill="1" applyBorder="1" applyAlignment="1" applyProtection="1">
      <alignment horizontal="center" vertical="center"/>
      <protection hidden="1"/>
    </xf>
    <xf numFmtId="0" fontId="0" fillId="9" borderId="3" xfId="0" applyFill="1" applyBorder="1" applyAlignment="1" applyProtection="1">
      <alignment vertical="center"/>
      <protection hidden="1"/>
    </xf>
    <xf numFmtId="4" fontId="6" fillId="0" borderId="3" xfId="3" applyNumberFormat="1" applyFont="1" applyFill="1" applyBorder="1" applyAlignment="1" applyProtection="1">
      <alignment horizontal="center" vertical="center" wrapText="1"/>
      <protection hidden="1"/>
    </xf>
    <xf numFmtId="0" fontId="5" fillId="8" borderId="3" xfId="0" applyFont="1" applyFill="1" applyBorder="1" applyAlignment="1" applyProtection="1">
      <alignment horizontal="center" vertical="center" wrapText="1"/>
      <protection hidden="1"/>
    </xf>
    <xf numFmtId="0" fontId="0" fillId="0" borderId="0" xfId="0" applyBorder="1" applyProtection="1">
      <protection hidden="1"/>
    </xf>
    <xf numFmtId="0" fontId="0" fillId="0" borderId="0" xfId="0" applyAlignment="1" applyProtection="1">
      <alignment vertical="center"/>
      <protection hidden="1"/>
    </xf>
    <xf numFmtId="10" fontId="7" fillId="7" borderId="3" xfId="3" applyNumberFormat="1" applyFont="1" applyFill="1" applyBorder="1" applyAlignment="1" applyProtection="1">
      <alignment horizontal="center" vertical="center"/>
      <protection hidden="1"/>
    </xf>
    <xf numFmtId="0" fontId="14" fillId="0" borderId="0" xfId="3" applyFont="1" applyBorder="1" applyAlignment="1" applyProtection="1">
      <alignment horizontal="center" vertical="top"/>
      <protection hidden="1"/>
    </xf>
    <xf numFmtId="10" fontId="0" fillId="10" borderId="3" xfId="6" applyNumberFormat="1" applyFont="1" applyFill="1" applyBorder="1" applyAlignment="1" applyProtection="1">
      <alignment vertical="center"/>
      <protection hidden="1"/>
    </xf>
    <xf numFmtId="10" fontId="0" fillId="0" borderId="0" xfId="0" applyNumberFormat="1" applyProtection="1">
      <protection hidden="1"/>
    </xf>
    <xf numFmtId="0" fontId="2" fillId="4" borderId="4"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5" fillId="8" borderId="12" xfId="0" applyFont="1" applyFill="1" applyBorder="1" applyAlignment="1" applyProtection="1">
      <alignment horizontal="center" vertical="center"/>
      <protection hidden="1"/>
    </xf>
    <xf numFmtId="0" fontId="2" fillId="4" borderId="4" xfId="0" applyFont="1" applyFill="1" applyBorder="1" applyAlignment="1" applyProtection="1">
      <alignment horizontal="left" vertical="center" wrapText="1"/>
      <protection hidden="1"/>
    </xf>
    <xf numFmtId="0" fontId="2" fillId="4" borderId="5" xfId="0" applyFont="1" applyFill="1" applyBorder="1" applyAlignment="1" applyProtection="1">
      <alignment horizontal="left" vertical="center" wrapText="1"/>
      <protection hidden="1"/>
    </xf>
    <xf numFmtId="0" fontId="2" fillId="4" borderId="6"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center" vertical="center" wrapText="1"/>
      <protection hidden="1"/>
    </xf>
    <xf numFmtId="10" fontId="0" fillId="0" borderId="0" xfId="0" applyNumberFormat="1" applyFill="1" applyBorder="1" applyAlignment="1" applyProtection="1">
      <alignment horizontal="center"/>
      <protection hidden="1"/>
    </xf>
    <xf numFmtId="0" fontId="0" fillId="0" borderId="0" xfId="0" applyFill="1" applyBorder="1" applyAlignment="1" applyProtection="1">
      <alignment horizontal="center"/>
      <protection hidden="1"/>
    </xf>
    <xf numFmtId="0" fontId="5" fillId="0" borderId="2" xfId="4" applyFont="1" applyBorder="1" applyAlignment="1" applyProtection="1">
      <alignment horizontal="left" vertical="top"/>
      <protection hidden="1"/>
    </xf>
    <xf numFmtId="0" fontId="5" fillId="0" borderId="0" xfId="4" applyFont="1" applyBorder="1" applyAlignment="1" applyProtection="1">
      <alignment horizontal="left" vertical="top"/>
      <protection hidden="1"/>
    </xf>
    <xf numFmtId="0" fontId="5" fillId="0" borderId="1" xfId="4" applyFont="1" applyBorder="1" applyAlignment="1" applyProtection="1">
      <alignment horizontal="left" vertical="top"/>
      <protection hidden="1"/>
    </xf>
    <xf numFmtId="0" fontId="3" fillId="0" borderId="10" xfId="5" applyNumberFormat="1" applyFont="1" applyFill="1" applyBorder="1" applyAlignment="1" applyProtection="1">
      <alignment horizontal="left" wrapText="1"/>
      <protection hidden="1"/>
    </xf>
    <xf numFmtId="165" fontId="3" fillId="7" borderId="7" xfId="5" applyFont="1" applyFill="1" applyBorder="1" applyAlignment="1" applyProtection="1">
      <alignment horizontal="left"/>
      <protection hidden="1"/>
    </xf>
    <xf numFmtId="165" fontId="3" fillId="7" borderId="9" xfId="5" applyFont="1" applyFill="1" applyBorder="1" applyAlignment="1" applyProtection="1">
      <alignment horizontal="left"/>
      <protection hidden="1"/>
    </xf>
    <xf numFmtId="165" fontId="3" fillId="7" borderId="8" xfId="5" applyFont="1" applyFill="1" applyBorder="1" applyAlignment="1" applyProtection="1">
      <alignment horizontal="left"/>
      <protection hidden="1"/>
    </xf>
    <xf numFmtId="0" fontId="4" fillId="0" borderId="7" xfId="3" applyFont="1" applyFill="1" applyBorder="1" applyAlignment="1" applyProtection="1">
      <alignment horizontal="center" vertical="top" wrapText="1"/>
      <protection hidden="1"/>
    </xf>
    <xf numFmtId="0" fontId="4" fillId="0" borderId="8" xfId="3" applyFont="1" applyFill="1" applyBorder="1" applyAlignment="1" applyProtection="1">
      <alignment horizontal="center" vertical="top" wrapText="1"/>
      <protection hidden="1"/>
    </xf>
    <xf numFmtId="0" fontId="3" fillId="0" borderId="3" xfId="3" applyFont="1" applyFill="1" applyBorder="1" applyAlignment="1" applyProtection="1">
      <alignment horizontal="left" wrapText="1"/>
      <protection hidden="1"/>
    </xf>
    <xf numFmtId="10" fontId="3" fillId="7" borderId="3" xfId="3" applyNumberFormat="1" applyFont="1" applyFill="1" applyBorder="1" applyAlignment="1" applyProtection="1">
      <alignment horizontal="center"/>
      <protection hidden="1"/>
    </xf>
    <xf numFmtId="0" fontId="3" fillId="0" borderId="3" xfId="3" applyFont="1" applyFill="1" applyBorder="1" applyAlignment="1" applyProtection="1">
      <alignment horizontal="left"/>
      <protection hidden="1"/>
    </xf>
    <xf numFmtId="0" fontId="6"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wrapText="1"/>
      <protection hidden="1"/>
    </xf>
    <xf numFmtId="0" fontId="6" fillId="0" borderId="3" xfId="3" applyFont="1" applyFill="1" applyBorder="1" applyAlignment="1" applyProtection="1">
      <alignment horizontal="center" vertical="center"/>
      <protection hidden="1"/>
    </xf>
    <xf numFmtId="0" fontId="5" fillId="0" borderId="3" xfId="3" applyFont="1" applyFill="1" applyBorder="1" applyAlignment="1" applyProtection="1">
      <alignment horizontal="center" vertical="center"/>
      <protection hidden="1"/>
    </xf>
    <xf numFmtId="0" fontId="11" fillId="0" borderId="0" xfId="3" applyFont="1" applyAlignment="1" applyProtection="1">
      <alignment horizontal="left" vertical="center" indent="1"/>
      <protection hidden="1"/>
    </xf>
    <xf numFmtId="0" fontId="4" fillId="0" borderId="3" xfId="3" applyFont="1" applyBorder="1" applyAlignment="1" applyProtection="1">
      <alignment horizontal="left" vertical="center" wrapText="1"/>
      <protection hidden="1"/>
    </xf>
    <xf numFmtId="0" fontId="4" fillId="0" borderId="3" xfId="3" applyFont="1" applyBorder="1" applyAlignment="1" applyProtection="1">
      <alignment horizontal="left" vertical="center"/>
      <protection hidden="1"/>
    </xf>
    <xf numFmtId="0" fontId="8" fillId="0" borderId="0" xfId="3" applyFont="1" applyBorder="1" applyAlignment="1" applyProtection="1">
      <alignment horizontal="left" vertical="center" wrapText="1"/>
      <protection hidden="1"/>
    </xf>
    <xf numFmtId="2" fontId="9" fillId="0" borderId="11" xfId="3" applyNumberFormat="1" applyFont="1" applyFill="1" applyBorder="1" applyAlignment="1" applyProtection="1">
      <alignment horizontal="center" vertical="center"/>
      <protection hidden="1"/>
    </xf>
    <xf numFmtId="0" fontId="4" fillId="0" borderId="0" xfId="3" applyFont="1" applyBorder="1" applyAlignment="1" applyProtection="1">
      <alignment horizontal="center" vertical="center"/>
      <protection hidden="1"/>
    </xf>
    <xf numFmtId="0" fontId="12" fillId="0" borderId="0" xfId="0" applyFont="1" applyBorder="1" applyAlignment="1" applyProtection="1">
      <alignment horizontal="right" vertical="center"/>
      <protection hidden="1"/>
    </xf>
    <xf numFmtId="0" fontId="13" fillId="0" borderId="0" xfId="0" applyFont="1" applyBorder="1" applyAlignment="1" applyProtection="1">
      <alignment horizontal="center"/>
      <protection hidden="1"/>
    </xf>
    <xf numFmtId="0" fontId="12" fillId="0" borderId="0" xfId="0" quotePrefix="1"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0" borderId="0" xfId="0" applyFont="1" applyBorder="1" applyAlignment="1" applyProtection="1">
      <alignment horizontal="center" vertical="top"/>
      <protection hidden="1"/>
    </xf>
    <xf numFmtId="0" fontId="5" fillId="8" borderId="3" xfId="0" applyFont="1" applyFill="1" applyBorder="1" applyAlignment="1" applyProtection="1">
      <alignment horizontal="center" vertical="center" wrapText="1"/>
      <protection hidden="1"/>
    </xf>
    <xf numFmtId="0" fontId="5" fillId="8" borderId="3" xfId="0" applyFont="1" applyFill="1" applyBorder="1" applyAlignment="1" applyProtection="1">
      <alignment horizontal="center" vertical="center"/>
      <protection hidden="1"/>
    </xf>
    <xf numFmtId="164" fontId="5" fillId="8" borderId="3" xfId="2" applyFont="1" applyFill="1" applyBorder="1" applyAlignment="1" applyProtection="1">
      <alignment horizontal="center" vertical="center"/>
      <protection hidden="1"/>
    </xf>
  </cellXfs>
  <cellStyles count="7">
    <cellStyle name="Moeda" xfId="2" builtinId="4"/>
    <cellStyle name="Moeda_Composicao BDI v2.1" xfId="5"/>
    <cellStyle name="Normal" xfId="0" builtinId="0"/>
    <cellStyle name="Normal 2" xfId="3"/>
    <cellStyle name="Normal_FICHA DE VERIFICAÇÃO PRELIMINAR - Plano R" xfId="4"/>
    <cellStyle name="Porcentagem" xfId="6" builtinId="5"/>
    <cellStyle name="Porcentagem 2" xfId="1"/>
  </cellStyles>
  <dxfs count="20">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19050"/>
          <a:ext cx="1766468" cy="3797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1743837</xdr:colOff>
      <xdr:row>1</xdr:row>
      <xdr:rowOff>28575</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E%20-%20Ituiutaba\ANEXO%20VI%20-%20PLANILHA%20FINAL%20-%20S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274760081%20adutora%20e%20reservat&#243;rios%20ZA3%20e%20ZM4%20ct04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ÁRIA"/>
      <sheetName val="PLANILHA ORÇAMENTÁRIA (2)"/>
      <sheetName val="CRONOGRAMA FÍSICO-FINANCEIRO"/>
      <sheetName val="CRONOGRAMA FÍSICO-FINANCEIR (2"/>
      <sheetName val="Planilha4"/>
    </sheetNames>
    <sheetDataSet>
      <sheetData sheetId="0"/>
      <sheetData sheetId="1">
        <row r="9">
          <cell r="J9">
            <v>7132677.7796802232</v>
          </cell>
        </row>
      </sheetData>
      <sheetData sheetId="2">
        <row r="8">
          <cell r="D8" t="str">
            <v>Parcela (%)</v>
          </cell>
        </row>
        <row r="14">
          <cell r="D14" t="str">
            <v>Acumulado (R$)</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BDI (2)"/>
      <sheetName val="PO"/>
      <sheetName val="PLQ"/>
      <sheetName val="CFF"/>
    </sheetNames>
    <sheetDataSet>
      <sheetData sheetId="0">
        <row r="38">
          <cell r="C38" t="str">
            <v>Não</v>
          </cell>
        </row>
        <row r="107">
          <cell r="L107" t="str">
            <v>(Selecione uma Localidade)</v>
          </cell>
        </row>
        <row r="108">
          <cell r="L108" t="str">
            <v>Aracaju / SE</v>
          </cell>
        </row>
        <row r="109">
          <cell r="L109" t="str">
            <v>Belém / PA</v>
          </cell>
        </row>
        <row r="110">
          <cell r="L110" t="str">
            <v>Belo Horizonte / MG</v>
          </cell>
        </row>
        <row r="111">
          <cell r="L111" t="str">
            <v>Boa Vista / RR</v>
          </cell>
        </row>
        <row r="112">
          <cell r="L112" t="str">
            <v>Brasília / DF</v>
          </cell>
        </row>
        <row r="113">
          <cell r="L113" t="str">
            <v>Campo Grande / MS</v>
          </cell>
        </row>
        <row r="114">
          <cell r="L114" t="str">
            <v>Cuiabá / MT</v>
          </cell>
        </row>
        <row r="115">
          <cell r="L115" t="str">
            <v>Curitiba / PR</v>
          </cell>
        </row>
        <row r="116">
          <cell r="L116" t="str">
            <v>Florianópolis / SC</v>
          </cell>
        </row>
        <row r="117">
          <cell r="L117" t="str">
            <v>Fortaleza / CE</v>
          </cell>
        </row>
        <row r="118">
          <cell r="L118" t="str">
            <v>Goiânia / GO</v>
          </cell>
        </row>
        <row r="119">
          <cell r="L119" t="str">
            <v>João Pessoa / PB</v>
          </cell>
        </row>
        <row r="120">
          <cell r="L120" t="str">
            <v>Macapá / AP</v>
          </cell>
        </row>
        <row r="121">
          <cell r="L121" t="str">
            <v>Maceió / AL</v>
          </cell>
        </row>
        <row r="122">
          <cell r="L122" t="str">
            <v>Manaus / AM</v>
          </cell>
        </row>
        <row r="123">
          <cell r="L123" t="str">
            <v>Natal / RN</v>
          </cell>
        </row>
        <row r="124">
          <cell r="L124" t="str">
            <v>Palmas / TO</v>
          </cell>
        </row>
        <row r="125">
          <cell r="L125" t="str">
            <v>Porto Alegre / RS</v>
          </cell>
        </row>
        <row r="126">
          <cell r="L126" t="str">
            <v>Porto Velho / RO</v>
          </cell>
        </row>
        <row r="127">
          <cell r="L127" t="str">
            <v>Recife / PE</v>
          </cell>
        </row>
        <row r="128">
          <cell r="L128" t="str">
            <v>Rio Branco / AC</v>
          </cell>
        </row>
        <row r="129">
          <cell r="L129" t="str">
            <v>Rio de Janeiro / RJ</v>
          </cell>
        </row>
        <row r="130">
          <cell r="L130" t="str">
            <v>Salvador / BA</v>
          </cell>
        </row>
        <row r="131">
          <cell r="L131" t="str">
            <v>São Luís / MA</v>
          </cell>
        </row>
        <row r="132">
          <cell r="L132" t="str">
            <v>São Paulo / SP</v>
          </cell>
        </row>
        <row r="133">
          <cell r="L133" t="str">
            <v>Teresina / PI</v>
          </cell>
        </row>
        <row r="134">
          <cell r="L134" t="str">
            <v>Vitória / ES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8"/>
  <sheetViews>
    <sheetView tabSelected="1" view="pageBreakPreview" zoomScale="85" zoomScaleNormal="100" zoomScaleSheetLayoutView="85" workbookViewId="0">
      <selection activeCell="H13" sqref="H13"/>
    </sheetView>
  </sheetViews>
  <sheetFormatPr defaultRowHeight="12.7"/>
  <cols>
    <col min="1" max="1" width="9.21875" style="1" customWidth="1"/>
    <col min="2" max="2" width="11" style="1" customWidth="1"/>
    <col min="3" max="3" width="15.88671875" style="1" customWidth="1"/>
    <col min="4" max="4" width="12.6640625" style="2" customWidth="1"/>
    <col min="5" max="5" width="72.21875" style="3" customWidth="1"/>
    <col min="6" max="6" width="11.44140625" style="1" customWidth="1"/>
    <col min="7" max="7" width="14" style="1" customWidth="1"/>
    <col min="8" max="8" width="15.77734375" style="4" bestFit="1" customWidth="1"/>
    <col min="9" max="9" width="11.21875" style="2" customWidth="1"/>
    <col min="10" max="10" width="15.77734375" style="4" customWidth="1"/>
    <col min="11" max="11" width="22" style="4" customWidth="1"/>
    <col min="12" max="14" width="8.88671875" style="2"/>
  </cols>
  <sheetData>
    <row r="1" spans="1:13" ht="13.25" thickBot="1">
      <c r="L1" s="29" t="s">
        <v>130</v>
      </c>
      <c r="M1" s="63">
        <f>'BDI1 referencia'!F21</f>
        <v>0.2641</v>
      </c>
    </row>
    <row r="2" spans="1:13" ht="13.25" thickBot="1">
      <c r="A2" s="67" t="s">
        <v>1235</v>
      </c>
      <c r="B2" s="67"/>
      <c r="C2" s="67"/>
      <c r="D2" s="67"/>
      <c r="E2" s="67"/>
      <c r="L2" s="29" t="s">
        <v>139</v>
      </c>
      <c r="M2" s="63">
        <f>'BDI2 referencia'!F21</f>
        <v>0.12</v>
      </c>
    </row>
    <row r="3" spans="1:13" ht="12.7" customHeight="1" thickBot="1">
      <c r="A3" s="67"/>
      <c r="B3" s="67"/>
      <c r="C3" s="67"/>
      <c r="D3" s="67"/>
      <c r="E3" s="67"/>
      <c r="G3" s="59"/>
      <c r="H3" s="59"/>
      <c r="I3" s="59"/>
      <c r="J3" s="59"/>
      <c r="K3" s="59"/>
      <c r="L3" s="58"/>
      <c r="M3" s="63"/>
    </row>
    <row r="4" spans="1:13" ht="12.7" customHeight="1" thickBot="1">
      <c r="A4" s="67"/>
      <c r="B4" s="67"/>
      <c r="C4" s="67"/>
      <c r="D4" s="67"/>
      <c r="E4" s="67"/>
      <c r="G4" s="59"/>
      <c r="H4" s="59"/>
      <c r="I4" s="59"/>
      <c r="J4" s="59"/>
      <c r="K4" s="59"/>
      <c r="L4" s="58"/>
      <c r="M4" s="63"/>
    </row>
    <row r="5" spans="1:13" ht="15" customHeight="1" thickBot="1">
      <c r="A5" s="67" t="s">
        <v>1219</v>
      </c>
      <c r="B5" s="67"/>
      <c r="C5" s="67"/>
      <c r="D5" s="67"/>
      <c r="E5" s="5" t="s">
        <v>1226</v>
      </c>
      <c r="G5" s="59"/>
      <c r="H5" s="59"/>
      <c r="I5" s="59"/>
      <c r="J5" s="59"/>
      <c r="K5" s="59"/>
      <c r="L5" s="58"/>
      <c r="M5" s="63"/>
    </row>
    <row r="6" spans="1:13" ht="15" customHeight="1" thickBot="1">
      <c r="A6" s="67" t="s">
        <v>1220</v>
      </c>
      <c r="B6" s="67"/>
      <c r="C6" s="67"/>
      <c r="D6" s="67"/>
      <c r="E6" s="5" t="s">
        <v>1227</v>
      </c>
      <c r="G6" s="59"/>
      <c r="H6" s="59"/>
      <c r="I6" s="59"/>
      <c r="J6" s="59"/>
      <c r="K6" s="59"/>
      <c r="L6" s="58"/>
      <c r="M6" s="63"/>
    </row>
    <row r="7" spans="1:13" ht="15" customHeight="1" thickBot="1">
      <c r="A7" s="67" t="s">
        <v>1215</v>
      </c>
      <c r="B7" s="67"/>
      <c r="C7" s="67"/>
      <c r="D7" s="67"/>
      <c r="E7" s="6" t="s">
        <v>1216</v>
      </c>
      <c r="G7" s="59"/>
      <c r="H7" s="59"/>
      <c r="I7" s="59"/>
      <c r="J7" s="59"/>
      <c r="K7" s="59"/>
      <c r="L7" s="58"/>
      <c r="M7" s="63"/>
    </row>
    <row r="8" spans="1:13" ht="15" customHeight="1" thickBot="1">
      <c r="A8" s="67" t="s">
        <v>1218</v>
      </c>
      <c r="B8" s="67"/>
      <c r="C8" s="67"/>
      <c r="D8" s="67"/>
      <c r="E8" s="6" t="s">
        <v>1217</v>
      </c>
      <c r="G8" s="59"/>
      <c r="H8" s="59"/>
      <c r="I8" s="59"/>
      <c r="J8" s="59"/>
      <c r="K8" s="59"/>
      <c r="L8" s="58"/>
      <c r="M8" s="63"/>
    </row>
    <row r="9" spans="1:13" ht="15" customHeight="1" thickBot="1">
      <c r="A9" s="67" t="s">
        <v>1187</v>
      </c>
      <c r="B9" s="67"/>
      <c r="C9" s="67"/>
      <c r="D9" s="67"/>
      <c r="E9" s="6" t="s">
        <v>1228</v>
      </c>
      <c r="G9" s="59"/>
      <c r="H9" s="59"/>
      <c r="I9" s="59"/>
      <c r="J9" s="59"/>
      <c r="K9" s="59"/>
      <c r="L9" s="58"/>
      <c r="M9" s="63"/>
    </row>
    <row r="10" spans="1:13" ht="15" customHeight="1" thickBot="1">
      <c r="A10" s="67" t="s">
        <v>1221</v>
      </c>
      <c r="B10" s="67"/>
      <c r="C10" s="67"/>
      <c r="D10" s="67"/>
      <c r="E10" s="6" t="s">
        <v>1229</v>
      </c>
      <c r="G10" s="59"/>
      <c r="H10" s="59"/>
      <c r="I10" s="59"/>
      <c r="J10" s="59"/>
      <c r="K10" s="59"/>
      <c r="L10" s="58"/>
      <c r="M10" s="63"/>
    </row>
    <row r="11" spans="1:13" ht="15" customHeight="1" thickBot="1">
      <c r="A11" s="67" t="s">
        <v>1222</v>
      </c>
      <c r="B11" s="67"/>
      <c r="C11" s="67"/>
      <c r="D11" s="67"/>
      <c r="E11" s="6" t="s">
        <v>1230</v>
      </c>
      <c r="G11" s="59"/>
      <c r="H11" s="59"/>
      <c r="I11" s="59"/>
      <c r="J11" s="59"/>
      <c r="K11" s="59"/>
    </row>
    <row r="12" spans="1:13" ht="15" customHeight="1" thickBot="1">
      <c r="A12" s="67" t="s">
        <v>1223</v>
      </c>
      <c r="B12" s="67"/>
      <c r="C12" s="67"/>
      <c r="D12" s="67"/>
      <c r="E12" s="6" t="s">
        <v>1231</v>
      </c>
      <c r="G12" s="59"/>
      <c r="H12" s="59"/>
      <c r="I12" s="59"/>
      <c r="J12" s="59"/>
      <c r="K12" s="59"/>
    </row>
    <row r="13" spans="1:13" ht="29.95" customHeight="1" thickBot="1">
      <c r="A13" s="67" t="s">
        <v>1254</v>
      </c>
      <c r="B13" s="67"/>
      <c r="C13" s="67"/>
      <c r="D13" s="67"/>
      <c r="E13" s="6" t="s">
        <v>132</v>
      </c>
      <c r="G13" s="59"/>
      <c r="H13" s="59"/>
      <c r="I13" s="59"/>
      <c r="J13" s="59"/>
      <c r="K13" s="59"/>
    </row>
    <row r="14" spans="1:13" ht="36.299999999999997" customHeight="1" thickBot="1">
      <c r="A14" s="67" t="s">
        <v>1224</v>
      </c>
      <c r="B14" s="67"/>
      <c r="C14" s="67"/>
      <c r="D14" s="67"/>
      <c r="E14" s="6" t="s">
        <v>1232</v>
      </c>
      <c r="G14" s="59"/>
      <c r="H14" s="59"/>
      <c r="I14" s="59"/>
      <c r="J14" s="59"/>
      <c r="K14" s="59"/>
    </row>
    <row r="15" spans="1:13" ht="15" customHeight="1" thickBot="1">
      <c r="A15" s="67" t="s">
        <v>1225</v>
      </c>
      <c r="B15" s="67"/>
      <c r="C15" s="67"/>
      <c r="D15" s="67"/>
      <c r="E15" s="6" t="s">
        <v>1233</v>
      </c>
      <c r="G15" s="59"/>
      <c r="H15" s="59"/>
      <c r="I15" s="59"/>
      <c r="J15" s="59"/>
      <c r="K15" s="59"/>
    </row>
    <row r="16" spans="1:13" ht="15" customHeight="1" thickBot="1">
      <c r="A16" s="67" t="s">
        <v>1189</v>
      </c>
      <c r="B16" s="67"/>
      <c r="C16" s="67"/>
      <c r="D16" s="67"/>
      <c r="E16" s="6" t="s">
        <v>1234</v>
      </c>
      <c r="G16" s="71"/>
      <c r="H16" s="71"/>
      <c r="I16" s="72"/>
      <c r="J16" s="73"/>
      <c r="K16" s="73"/>
    </row>
    <row r="17" spans="1:11" ht="15" customHeight="1" thickBot="1">
      <c r="A17" s="67" t="s">
        <v>1236</v>
      </c>
      <c r="B17" s="67"/>
      <c r="C17" s="67"/>
      <c r="D17" s="67"/>
      <c r="E17" s="7">
        <v>0.2641</v>
      </c>
      <c r="G17" s="38"/>
      <c r="H17" s="38"/>
      <c r="I17" s="38"/>
      <c r="J17" s="38"/>
      <c r="K17" s="38"/>
    </row>
    <row r="18" spans="1:11" ht="15" customHeight="1" thickBot="1">
      <c r="A18" s="67" t="s">
        <v>1237</v>
      </c>
      <c r="B18" s="67"/>
      <c r="C18" s="67"/>
      <c r="D18" s="67"/>
      <c r="E18" s="7">
        <v>0.12</v>
      </c>
      <c r="G18" s="38"/>
      <c r="H18" s="38"/>
      <c r="I18" s="38"/>
      <c r="J18" s="38"/>
      <c r="K18" s="38"/>
    </row>
    <row r="20" spans="1:11" ht="35.15" customHeight="1">
      <c r="A20" s="64" t="s">
        <v>1187</v>
      </c>
      <c r="B20" s="65"/>
      <c r="C20" s="65"/>
      <c r="D20" s="66"/>
      <c r="E20" s="68" t="s">
        <v>132</v>
      </c>
      <c r="F20" s="69"/>
      <c r="G20" s="70"/>
      <c r="H20" s="12"/>
      <c r="I20" s="11"/>
      <c r="J20" s="12"/>
      <c r="K20" s="12">
        <f>K22+K377</f>
        <v>11875719.630000001</v>
      </c>
    </row>
    <row r="21" spans="1:11" ht="40.35" customHeight="1">
      <c r="A21" s="8" t="s">
        <v>126</v>
      </c>
      <c r="B21" s="8" t="s">
        <v>0</v>
      </c>
      <c r="C21" s="8" t="s">
        <v>1</v>
      </c>
      <c r="D21" s="8" t="s">
        <v>2</v>
      </c>
      <c r="E21" s="9" t="s">
        <v>3</v>
      </c>
      <c r="F21" s="8" t="s">
        <v>4</v>
      </c>
      <c r="G21" s="8" t="s">
        <v>127</v>
      </c>
      <c r="H21" s="10" t="s">
        <v>5</v>
      </c>
      <c r="I21" s="9" t="s">
        <v>6</v>
      </c>
      <c r="J21" s="10" t="s">
        <v>7</v>
      </c>
      <c r="K21" s="10" t="s">
        <v>8</v>
      </c>
    </row>
    <row r="22" spans="1:11">
      <c r="A22" s="13" t="s">
        <v>131</v>
      </c>
      <c r="B22" s="13" t="s">
        <v>9</v>
      </c>
      <c r="C22" s="13"/>
      <c r="D22" s="14"/>
      <c r="E22" s="15" t="s">
        <v>133</v>
      </c>
      <c r="F22" s="13" t="s">
        <v>129</v>
      </c>
      <c r="G22" s="16"/>
      <c r="H22" s="17"/>
      <c r="I22" s="14"/>
      <c r="J22" s="17"/>
      <c r="K22" s="17">
        <f>K23+K38+K188+K369+K373</f>
        <v>6660072.9299999997</v>
      </c>
    </row>
    <row r="23" spans="1:11" ht="25.35">
      <c r="A23" s="18" t="s">
        <v>134</v>
      </c>
      <c r="B23" s="18" t="s">
        <v>10</v>
      </c>
      <c r="C23" s="18"/>
      <c r="D23" s="19"/>
      <c r="E23" s="20" t="s">
        <v>135</v>
      </c>
      <c r="F23" s="18" t="s">
        <v>129</v>
      </c>
      <c r="G23" s="21"/>
      <c r="H23" s="22"/>
      <c r="I23" s="23"/>
      <c r="J23" s="23"/>
      <c r="K23" s="24">
        <f>SUM(K24:K37)</f>
        <v>100604.2</v>
      </c>
    </row>
    <row r="24" spans="1:11">
      <c r="A24" s="25" t="s">
        <v>128</v>
      </c>
      <c r="B24" s="25" t="s">
        <v>11</v>
      </c>
      <c r="C24" s="25" t="s">
        <v>12</v>
      </c>
      <c r="D24" s="25" t="s">
        <v>13</v>
      </c>
      <c r="E24" s="26" t="s">
        <v>14</v>
      </c>
      <c r="F24" s="25" t="s">
        <v>15</v>
      </c>
      <c r="G24" s="27">
        <v>9</v>
      </c>
      <c r="H24" s="28">
        <v>306.63</v>
      </c>
      <c r="I24" s="29" t="s">
        <v>130</v>
      </c>
      <c r="J24" s="28">
        <f>IF(I24=$L$1,ROUND(H24*(1+$M$1),2),IF(I24=$L$2,ROUND(H24*(1+$M$2),2),"ERRO"))</f>
        <v>387.61</v>
      </c>
      <c r="K24" s="30">
        <f>ROUND(J24*G24,2)</f>
        <v>3488.49</v>
      </c>
    </row>
    <row r="25" spans="1:11" ht="25.35">
      <c r="A25" s="25" t="s">
        <v>128</v>
      </c>
      <c r="B25" s="25" t="s">
        <v>16</v>
      </c>
      <c r="C25" s="25" t="s">
        <v>58</v>
      </c>
      <c r="D25" s="31">
        <v>10775</v>
      </c>
      <c r="E25" s="26" t="s">
        <v>137</v>
      </c>
      <c r="F25" s="25" t="s">
        <v>138</v>
      </c>
      <c r="G25" s="27">
        <v>8</v>
      </c>
      <c r="H25" s="28">
        <v>515</v>
      </c>
      <c r="I25" s="29" t="s">
        <v>139</v>
      </c>
      <c r="J25" s="28">
        <f t="shared" ref="J25:J87" si="0">IF(I25=$L$1,ROUND(H25*(1+$M$1),2),IF(I25=$L$2,ROUND(H25*(1+$M$2),2),"ERRO"))</f>
        <v>576.79999999999995</v>
      </c>
      <c r="K25" s="30">
        <f t="shared" ref="K25:K87" si="1">ROUND(J25*G25,2)</f>
        <v>4614.3999999999996</v>
      </c>
    </row>
    <row r="26" spans="1:11" ht="25.35">
      <c r="A26" s="25" t="s">
        <v>128</v>
      </c>
      <c r="B26" s="25" t="s">
        <v>17</v>
      </c>
      <c r="C26" s="25" t="s">
        <v>58</v>
      </c>
      <c r="D26" s="31">
        <v>10776</v>
      </c>
      <c r="E26" s="26" t="s">
        <v>141</v>
      </c>
      <c r="F26" s="25" t="s">
        <v>138</v>
      </c>
      <c r="G26" s="27">
        <v>8</v>
      </c>
      <c r="H26" s="28">
        <v>402.34</v>
      </c>
      <c r="I26" s="29" t="s">
        <v>139</v>
      </c>
      <c r="J26" s="28">
        <f t="shared" si="0"/>
        <v>450.62</v>
      </c>
      <c r="K26" s="30">
        <f t="shared" si="1"/>
        <v>3604.96</v>
      </c>
    </row>
    <row r="27" spans="1:11" ht="25.35">
      <c r="A27" s="25" t="s">
        <v>128</v>
      </c>
      <c r="B27" s="25" t="s">
        <v>18</v>
      </c>
      <c r="C27" s="25" t="s">
        <v>58</v>
      </c>
      <c r="D27" s="31">
        <v>10778</v>
      </c>
      <c r="E27" s="26" t="s">
        <v>143</v>
      </c>
      <c r="F27" s="25" t="s">
        <v>138</v>
      </c>
      <c r="G27" s="27">
        <v>8</v>
      </c>
      <c r="H27" s="28">
        <v>643.75</v>
      </c>
      <c r="I27" s="29" t="s">
        <v>139</v>
      </c>
      <c r="J27" s="28">
        <f t="shared" si="0"/>
        <v>721</v>
      </c>
      <c r="K27" s="30">
        <f t="shared" si="1"/>
        <v>5768</v>
      </c>
    </row>
    <row r="28" spans="1:11">
      <c r="A28" s="25" t="s">
        <v>128</v>
      </c>
      <c r="B28" s="25" t="s">
        <v>19</v>
      </c>
      <c r="C28" s="25" t="s">
        <v>12</v>
      </c>
      <c r="D28" s="25" t="s">
        <v>144</v>
      </c>
      <c r="E28" s="26" t="s">
        <v>145</v>
      </c>
      <c r="F28" s="25" t="s">
        <v>48</v>
      </c>
      <c r="G28" s="27">
        <v>1</v>
      </c>
      <c r="H28" s="28">
        <v>64.900000000000006</v>
      </c>
      <c r="I28" s="29" t="s">
        <v>130</v>
      </c>
      <c r="J28" s="28">
        <f t="shared" si="0"/>
        <v>82.04</v>
      </c>
      <c r="K28" s="30">
        <f t="shared" si="1"/>
        <v>82.04</v>
      </c>
    </row>
    <row r="29" spans="1:11" ht="25.35">
      <c r="A29" s="25" t="s">
        <v>128</v>
      </c>
      <c r="B29" s="25" t="s">
        <v>20</v>
      </c>
      <c r="C29" s="25" t="s">
        <v>12</v>
      </c>
      <c r="D29" s="25" t="s">
        <v>146</v>
      </c>
      <c r="E29" s="26" t="s">
        <v>147</v>
      </c>
      <c r="F29" s="25" t="s">
        <v>62</v>
      </c>
      <c r="G29" s="27">
        <v>10</v>
      </c>
      <c r="H29" s="28">
        <v>21.7</v>
      </c>
      <c r="I29" s="29" t="s">
        <v>130</v>
      </c>
      <c r="J29" s="28">
        <f t="shared" si="0"/>
        <v>27.43</v>
      </c>
      <c r="K29" s="30">
        <f t="shared" si="1"/>
        <v>274.3</v>
      </c>
    </row>
    <row r="30" spans="1:11" ht="25.35">
      <c r="A30" s="25" t="s">
        <v>128</v>
      </c>
      <c r="B30" s="25" t="s">
        <v>21</v>
      </c>
      <c r="C30" s="25" t="s">
        <v>12</v>
      </c>
      <c r="D30" s="25">
        <v>41598</v>
      </c>
      <c r="E30" s="26" t="s">
        <v>148</v>
      </c>
      <c r="F30" s="25" t="s">
        <v>48</v>
      </c>
      <c r="G30" s="27">
        <v>1</v>
      </c>
      <c r="H30" s="28">
        <v>1254.8900000000001</v>
      </c>
      <c r="I30" s="29" t="s">
        <v>130</v>
      </c>
      <c r="J30" s="28">
        <f t="shared" si="0"/>
        <v>1586.31</v>
      </c>
      <c r="K30" s="30">
        <f t="shared" si="1"/>
        <v>1586.31</v>
      </c>
    </row>
    <row r="31" spans="1:11" ht="38.049999999999997">
      <c r="A31" s="25" t="s">
        <v>128</v>
      </c>
      <c r="B31" s="25" t="s">
        <v>22</v>
      </c>
      <c r="C31" s="25" t="s">
        <v>12</v>
      </c>
      <c r="D31" s="25">
        <v>73658</v>
      </c>
      <c r="E31" s="26" t="s">
        <v>149</v>
      </c>
      <c r="F31" s="25" t="s">
        <v>48</v>
      </c>
      <c r="G31" s="27">
        <v>1</v>
      </c>
      <c r="H31" s="28">
        <v>496.97</v>
      </c>
      <c r="I31" s="29" t="s">
        <v>130</v>
      </c>
      <c r="J31" s="28">
        <f t="shared" si="0"/>
        <v>628.22</v>
      </c>
      <c r="K31" s="30">
        <f t="shared" si="1"/>
        <v>628.22</v>
      </c>
    </row>
    <row r="32" spans="1:11" ht="25.35">
      <c r="A32" s="25" t="s">
        <v>128</v>
      </c>
      <c r="B32" s="25" t="s">
        <v>150</v>
      </c>
      <c r="C32" s="25" t="s">
        <v>12</v>
      </c>
      <c r="D32" s="25" t="s">
        <v>151</v>
      </c>
      <c r="E32" s="26" t="s">
        <v>152</v>
      </c>
      <c r="F32" s="25" t="s">
        <v>15</v>
      </c>
      <c r="G32" s="27">
        <v>2960</v>
      </c>
      <c r="H32" s="28">
        <v>0.13</v>
      </c>
      <c r="I32" s="29" t="s">
        <v>130</v>
      </c>
      <c r="J32" s="28">
        <f t="shared" si="0"/>
        <v>0.16</v>
      </c>
      <c r="K32" s="30">
        <f t="shared" si="1"/>
        <v>473.6</v>
      </c>
    </row>
    <row r="33" spans="1:11">
      <c r="A33" s="25" t="s">
        <v>128</v>
      </c>
      <c r="B33" s="25" t="s">
        <v>153</v>
      </c>
      <c r="C33" s="25" t="s">
        <v>12</v>
      </c>
      <c r="D33" s="31">
        <v>79473</v>
      </c>
      <c r="E33" s="26" t="s">
        <v>155</v>
      </c>
      <c r="F33" s="25" t="s">
        <v>55</v>
      </c>
      <c r="G33" s="27">
        <v>1480</v>
      </c>
      <c r="H33" s="28">
        <v>5.27</v>
      </c>
      <c r="I33" s="29" t="s">
        <v>130</v>
      </c>
      <c r="J33" s="28">
        <f t="shared" si="0"/>
        <v>6.66</v>
      </c>
      <c r="K33" s="30">
        <f t="shared" si="1"/>
        <v>9856.7999999999993</v>
      </c>
    </row>
    <row r="34" spans="1:11" ht="25.35">
      <c r="A34" s="25" t="s">
        <v>128</v>
      </c>
      <c r="B34" s="25" t="s">
        <v>156</v>
      </c>
      <c r="C34" s="25" t="s">
        <v>12</v>
      </c>
      <c r="D34" s="25" t="s">
        <v>157</v>
      </c>
      <c r="E34" s="26" t="s">
        <v>158</v>
      </c>
      <c r="F34" s="25" t="s">
        <v>15</v>
      </c>
      <c r="G34" s="27">
        <v>17.5</v>
      </c>
      <c r="H34" s="28">
        <v>691.53</v>
      </c>
      <c r="I34" s="29" t="s">
        <v>130</v>
      </c>
      <c r="J34" s="28">
        <f t="shared" si="0"/>
        <v>874.16</v>
      </c>
      <c r="K34" s="30">
        <f t="shared" si="1"/>
        <v>15297.8</v>
      </c>
    </row>
    <row r="35" spans="1:11" ht="25.35">
      <c r="A35" s="25" t="s">
        <v>128</v>
      </c>
      <c r="B35" s="25" t="s">
        <v>159</v>
      </c>
      <c r="C35" s="25" t="s">
        <v>12</v>
      </c>
      <c r="D35" s="31">
        <v>98522</v>
      </c>
      <c r="E35" s="26" t="s">
        <v>161</v>
      </c>
      <c r="F35" s="25" t="s">
        <v>62</v>
      </c>
      <c r="G35" s="27">
        <v>208</v>
      </c>
      <c r="H35" s="28">
        <v>123.2</v>
      </c>
      <c r="I35" s="29" t="s">
        <v>130</v>
      </c>
      <c r="J35" s="28">
        <f t="shared" si="0"/>
        <v>155.74</v>
      </c>
      <c r="K35" s="30">
        <f t="shared" si="1"/>
        <v>32393.919999999998</v>
      </c>
    </row>
    <row r="36" spans="1:11" ht="25.35">
      <c r="A36" s="25" t="s">
        <v>128</v>
      </c>
      <c r="B36" s="25" t="s">
        <v>162</v>
      </c>
      <c r="C36" s="25" t="s">
        <v>163</v>
      </c>
      <c r="D36" s="25" t="s">
        <v>164</v>
      </c>
      <c r="E36" s="26" t="s">
        <v>165</v>
      </c>
      <c r="F36" s="25" t="s">
        <v>62</v>
      </c>
      <c r="G36" s="27">
        <v>215</v>
      </c>
      <c r="H36" s="28">
        <v>36.01</v>
      </c>
      <c r="I36" s="29" t="s">
        <v>130</v>
      </c>
      <c r="J36" s="28">
        <f t="shared" si="0"/>
        <v>45.52</v>
      </c>
      <c r="K36" s="30">
        <f t="shared" si="1"/>
        <v>9786.7999999999993</v>
      </c>
    </row>
    <row r="37" spans="1:11" ht="25.35">
      <c r="A37" s="25" t="s">
        <v>128</v>
      </c>
      <c r="B37" s="25" t="s">
        <v>166</v>
      </c>
      <c r="C37" s="25" t="s">
        <v>12</v>
      </c>
      <c r="D37" s="25" t="s">
        <v>167</v>
      </c>
      <c r="E37" s="26" t="s">
        <v>168</v>
      </c>
      <c r="F37" s="25" t="s">
        <v>62</v>
      </c>
      <c r="G37" s="27">
        <v>264</v>
      </c>
      <c r="H37" s="28">
        <v>38.200000000000003</v>
      </c>
      <c r="I37" s="29" t="s">
        <v>130</v>
      </c>
      <c r="J37" s="28">
        <f t="shared" si="0"/>
        <v>48.29</v>
      </c>
      <c r="K37" s="30">
        <f t="shared" si="1"/>
        <v>12748.56</v>
      </c>
    </row>
    <row r="38" spans="1:11">
      <c r="A38" s="18" t="s">
        <v>134</v>
      </c>
      <c r="B38" s="18" t="s">
        <v>23</v>
      </c>
      <c r="C38" s="18" t="s">
        <v>12</v>
      </c>
      <c r="D38" s="19"/>
      <c r="E38" s="20" t="s">
        <v>169</v>
      </c>
      <c r="F38" s="18" t="s">
        <v>129</v>
      </c>
      <c r="G38" s="21"/>
      <c r="H38" s="21"/>
      <c r="I38" s="23"/>
      <c r="J38" s="23"/>
      <c r="K38" s="24">
        <f>K39+K57+K72+K88+K113</f>
        <v>2326506.31</v>
      </c>
    </row>
    <row r="39" spans="1:11">
      <c r="A39" s="32" t="s">
        <v>170</v>
      </c>
      <c r="B39" s="32" t="s">
        <v>171</v>
      </c>
      <c r="C39" s="32"/>
      <c r="D39" s="33"/>
      <c r="E39" s="34" t="s">
        <v>172</v>
      </c>
      <c r="F39" s="32" t="s">
        <v>129</v>
      </c>
      <c r="G39" s="35"/>
      <c r="H39" s="35"/>
      <c r="I39" s="33"/>
      <c r="J39" s="33"/>
      <c r="K39" s="37">
        <f>SUM(K40:K56)</f>
        <v>1245461.6600000001</v>
      </c>
    </row>
    <row r="40" spans="1:11">
      <c r="A40" s="25" t="s">
        <v>128</v>
      </c>
      <c r="B40" s="25" t="s">
        <v>24</v>
      </c>
      <c r="C40" s="25" t="s">
        <v>12</v>
      </c>
      <c r="D40" s="25">
        <v>99063</v>
      </c>
      <c r="E40" s="26" t="s">
        <v>173</v>
      </c>
      <c r="F40" s="25" t="s">
        <v>62</v>
      </c>
      <c r="G40" s="27">
        <v>4430</v>
      </c>
      <c r="H40" s="28">
        <v>3.36</v>
      </c>
      <c r="I40" s="29" t="s">
        <v>130</v>
      </c>
      <c r="J40" s="28">
        <f t="shared" si="0"/>
        <v>4.25</v>
      </c>
      <c r="K40" s="30">
        <f t="shared" si="1"/>
        <v>18827.5</v>
      </c>
    </row>
    <row r="41" spans="1:11" ht="25.35">
      <c r="A41" s="25" t="s">
        <v>128</v>
      </c>
      <c r="B41" s="25" t="s">
        <v>26</v>
      </c>
      <c r="C41" s="25" t="s">
        <v>12</v>
      </c>
      <c r="D41" s="25" t="s">
        <v>174</v>
      </c>
      <c r="E41" s="26" t="s">
        <v>175</v>
      </c>
      <c r="F41" s="25" t="s">
        <v>15</v>
      </c>
      <c r="G41" s="27">
        <v>4282</v>
      </c>
      <c r="H41" s="28">
        <v>9.5399999999999991</v>
      </c>
      <c r="I41" s="29" t="s">
        <v>130</v>
      </c>
      <c r="J41" s="28">
        <f t="shared" si="0"/>
        <v>12.06</v>
      </c>
      <c r="K41" s="30">
        <f t="shared" si="1"/>
        <v>51640.92</v>
      </c>
    </row>
    <row r="42" spans="1:11" ht="50.7">
      <c r="A42" s="25" t="s">
        <v>128</v>
      </c>
      <c r="B42" s="25" t="s">
        <v>27</v>
      </c>
      <c r="C42" s="25" t="s">
        <v>12</v>
      </c>
      <c r="D42" s="25" t="s">
        <v>176</v>
      </c>
      <c r="E42" s="26" t="s">
        <v>177</v>
      </c>
      <c r="F42" s="25" t="s">
        <v>55</v>
      </c>
      <c r="G42" s="27">
        <v>5316.0000000000009</v>
      </c>
      <c r="H42" s="28">
        <v>10.79</v>
      </c>
      <c r="I42" s="29" t="s">
        <v>130</v>
      </c>
      <c r="J42" s="28">
        <f t="shared" si="0"/>
        <v>13.64</v>
      </c>
      <c r="K42" s="30">
        <f t="shared" si="1"/>
        <v>72510.240000000005</v>
      </c>
    </row>
    <row r="43" spans="1:11" ht="38.049999999999997">
      <c r="A43" s="25" t="s">
        <v>128</v>
      </c>
      <c r="B43" s="25" t="s">
        <v>28</v>
      </c>
      <c r="C43" s="25" t="s">
        <v>12</v>
      </c>
      <c r="D43" s="25">
        <v>94037</v>
      </c>
      <c r="E43" s="26" t="s">
        <v>178</v>
      </c>
      <c r="F43" s="25" t="s">
        <v>15</v>
      </c>
      <c r="G43" s="27">
        <v>1329</v>
      </c>
      <c r="H43" s="28">
        <v>17.14</v>
      </c>
      <c r="I43" s="29" t="s">
        <v>130</v>
      </c>
      <c r="J43" s="28">
        <f t="shared" si="0"/>
        <v>21.67</v>
      </c>
      <c r="K43" s="30">
        <f t="shared" si="1"/>
        <v>28799.43</v>
      </c>
    </row>
    <row r="44" spans="1:11" ht="25.35">
      <c r="A44" s="25" t="s">
        <v>128</v>
      </c>
      <c r="B44" s="25" t="s">
        <v>29</v>
      </c>
      <c r="C44" s="25" t="s">
        <v>12</v>
      </c>
      <c r="D44" s="25">
        <v>94098</v>
      </c>
      <c r="E44" s="26" t="s">
        <v>85</v>
      </c>
      <c r="F44" s="25" t="s">
        <v>15</v>
      </c>
      <c r="G44" s="27">
        <v>3544</v>
      </c>
      <c r="H44" s="28">
        <v>5.27</v>
      </c>
      <c r="I44" s="29" t="s">
        <v>130</v>
      </c>
      <c r="J44" s="28">
        <f t="shared" si="0"/>
        <v>6.66</v>
      </c>
      <c r="K44" s="30">
        <f t="shared" si="1"/>
        <v>23603.040000000001</v>
      </c>
    </row>
    <row r="45" spans="1:11">
      <c r="A45" s="25" t="s">
        <v>128</v>
      </c>
      <c r="B45" s="25" t="s">
        <v>30</v>
      </c>
      <c r="C45" s="25" t="s">
        <v>58</v>
      </c>
      <c r="D45" s="25" t="s">
        <v>179</v>
      </c>
      <c r="E45" s="26" t="s">
        <v>180</v>
      </c>
      <c r="F45" s="25" t="s">
        <v>181</v>
      </c>
      <c r="G45" s="27">
        <v>830</v>
      </c>
      <c r="H45" s="28">
        <v>342.93</v>
      </c>
      <c r="I45" s="29" t="s">
        <v>139</v>
      </c>
      <c r="J45" s="28">
        <f t="shared" si="0"/>
        <v>384.08</v>
      </c>
      <c r="K45" s="30">
        <f t="shared" si="1"/>
        <v>318786.40000000002</v>
      </c>
    </row>
    <row r="46" spans="1:11" ht="38.049999999999997">
      <c r="A46" s="25" t="s">
        <v>128</v>
      </c>
      <c r="B46" s="25" t="s">
        <v>31</v>
      </c>
      <c r="C46" s="25" t="s">
        <v>163</v>
      </c>
      <c r="D46" s="25" t="s">
        <v>69</v>
      </c>
      <c r="E46" s="26" t="s">
        <v>182</v>
      </c>
      <c r="F46" s="25" t="s">
        <v>183</v>
      </c>
      <c r="G46" s="27">
        <v>89</v>
      </c>
      <c r="H46" s="28">
        <v>100.31</v>
      </c>
      <c r="I46" s="29" t="s">
        <v>130</v>
      </c>
      <c r="J46" s="28">
        <f t="shared" si="0"/>
        <v>126.8</v>
      </c>
      <c r="K46" s="30">
        <f t="shared" si="1"/>
        <v>11285.2</v>
      </c>
    </row>
    <row r="47" spans="1:11" ht="50.7">
      <c r="A47" s="25" t="s">
        <v>128</v>
      </c>
      <c r="B47" s="25" t="s">
        <v>32</v>
      </c>
      <c r="C47" s="25" t="s">
        <v>12</v>
      </c>
      <c r="D47" s="25" t="s">
        <v>184</v>
      </c>
      <c r="E47" s="26" t="s">
        <v>185</v>
      </c>
      <c r="F47" s="25" t="s">
        <v>62</v>
      </c>
      <c r="G47" s="27">
        <v>4430</v>
      </c>
      <c r="H47" s="28">
        <v>10.98</v>
      </c>
      <c r="I47" s="29" t="s">
        <v>130</v>
      </c>
      <c r="J47" s="28">
        <f t="shared" si="0"/>
        <v>13.88</v>
      </c>
      <c r="K47" s="30">
        <f t="shared" si="1"/>
        <v>61488.4</v>
      </c>
    </row>
    <row r="48" spans="1:11">
      <c r="A48" s="25" t="s">
        <v>128</v>
      </c>
      <c r="B48" s="25" t="s">
        <v>33</v>
      </c>
      <c r="C48" s="25" t="s">
        <v>12</v>
      </c>
      <c r="D48" s="25">
        <v>96995</v>
      </c>
      <c r="E48" s="26" t="s">
        <v>186</v>
      </c>
      <c r="F48" s="25" t="s">
        <v>55</v>
      </c>
      <c r="G48" s="27">
        <v>1104.5</v>
      </c>
      <c r="H48" s="28">
        <v>35.69</v>
      </c>
      <c r="I48" s="29" t="s">
        <v>130</v>
      </c>
      <c r="J48" s="28">
        <f t="shared" si="0"/>
        <v>45.12</v>
      </c>
      <c r="K48" s="30">
        <f t="shared" si="1"/>
        <v>49835.040000000001</v>
      </c>
    </row>
    <row r="49" spans="1:11" ht="50.7">
      <c r="A49" s="25" t="s">
        <v>128</v>
      </c>
      <c r="B49" s="25" t="s">
        <v>34</v>
      </c>
      <c r="C49" s="25" t="s">
        <v>12</v>
      </c>
      <c r="D49" s="25">
        <v>93375</v>
      </c>
      <c r="E49" s="26" t="s">
        <v>187</v>
      </c>
      <c r="F49" s="25" t="s">
        <v>55</v>
      </c>
      <c r="G49" s="27">
        <v>3189.6</v>
      </c>
      <c r="H49" s="28">
        <v>14.28</v>
      </c>
      <c r="I49" s="29" t="s">
        <v>130</v>
      </c>
      <c r="J49" s="28">
        <f t="shared" si="0"/>
        <v>18.05</v>
      </c>
      <c r="K49" s="30">
        <f t="shared" si="1"/>
        <v>57572.28</v>
      </c>
    </row>
    <row r="50" spans="1:11">
      <c r="A50" s="25" t="s">
        <v>128</v>
      </c>
      <c r="B50" s="25" t="s">
        <v>35</v>
      </c>
      <c r="C50" s="25" t="s">
        <v>12</v>
      </c>
      <c r="D50" s="25" t="s">
        <v>87</v>
      </c>
      <c r="E50" s="26" t="s">
        <v>88</v>
      </c>
      <c r="F50" s="25" t="s">
        <v>55</v>
      </c>
      <c r="G50" s="27">
        <v>531.6</v>
      </c>
      <c r="H50" s="28">
        <v>96.2</v>
      </c>
      <c r="I50" s="29" t="s">
        <v>130</v>
      </c>
      <c r="J50" s="28">
        <f t="shared" si="0"/>
        <v>121.61</v>
      </c>
      <c r="K50" s="30">
        <f t="shared" si="1"/>
        <v>64647.88</v>
      </c>
    </row>
    <row r="51" spans="1:11" ht="25.35">
      <c r="A51" s="25" t="s">
        <v>128</v>
      </c>
      <c r="B51" s="25" t="s">
        <v>36</v>
      </c>
      <c r="C51" s="25" t="s">
        <v>163</v>
      </c>
      <c r="D51" s="25" t="s">
        <v>188</v>
      </c>
      <c r="E51" s="26" t="s">
        <v>189</v>
      </c>
      <c r="F51" s="25" t="s">
        <v>15</v>
      </c>
      <c r="G51" s="27">
        <v>4282</v>
      </c>
      <c r="H51" s="28">
        <v>4.25</v>
      </c>
      <c r="I51" s="29" t="s">
        <v>130</v>
      </c>
      <c r="J51" s="28">
        <f t="shared" si="0"/>
        <v>5.37</v>
      </c>
      <c r="K51" s="30">
        <f t="shared" si="1"/>
        <v>22994.34</v>
      </c>
    </row>
    <row r="52" spans="1:11" ht="50.7">
      <c r="A52" s="25" t="s">
        <v>128</v>
      </c>
      <c r="B52" s="25" t="s">
        <v>37</v>
      </c>
      <c r="C52" s="25" t="s">
        <v>163</v>
      </c>
      <c r="D52" s="25" t="s">
        <v>117</v>
      </c>
      <c r="E52" s="26" t="s">
        <v>190</v>
      </c>
      <c r="F52" s="25" t="s">
        <v>15</v>
      </c>
      <c r="G52" s="27">
        <v>4282</v>
      </c>
      <c r="H52" s="28">
        <v>81.609999999999985</v>
      </c>
      <c r="I52" s="29" t="s">
        <v>130</v>
      </c>
      <c r="J52" s="28">
        <f t="shared" si="0"/>
        <v>103.16</v>
      </c>
      <c r="K52" s="30">
        <f t="shared" si="1"/>
        <v>441731.12</v>
      </c>
    </row>
    <row r="53" spans="1:11" ht="25.35">
      <c r="A53" s="25" t="s">
        <v>128</v>
      </c>
      <c r="B53" s="25" t="s">
        <v>38</v>
      </c>
      <c r="C53" s="25" t="s">
        <v>12</v>
      </c>
      <c r="D53" s="25" t="s">
        <v>191</v>
      </c>
      <c r="E53" s="26" t="s">
        <v>192</v>
      </c>
      <c r="F53" s="25" t="s">
        <v>124</v>
      </c>
      <c r="G53" s="27">
        <v>1820</v>
      </c>
      <c r="H53" s="28">
        <v>1.01</v>
      </c>
      <c r="I53" s="29" t="s">
        <v>130</v>
      </c>
      <c r="J53" s="28">
        <f t="shared" si="0"/>
        <v>1.28</v>
      </c>
      <c r="K53" s="30">
        <f t="shared" si="1"/>
        <v>2329.6</v>
      </c>
    </row>
    <row r="54" spans="1:11" ht="25.35">
      <c r="A54" s="25" t="s">
        <v>128</v>
      </c>
      <c r="B54" s="25" t="s">
        <v>39</v>
      </c>
      <c r="C54" s="25" t="s">
        <v>12</v>
      </c>
      <c r="D54" s="25">
        <v>96534</v>
      </c>
      <c r="E54" s="26" t="s">
        <v>193</v>
      </c>
      <c r="F54" s="25" t="s">
        <v>15</v>
      </c>
      <c r="G54" s="27">
        <v>3.2</v>
      </c>
      <c r="H54" s="28">
        <v>59.87</v>
      </c>
      <c r="I54" s="29" t="s">
        <v>130</v>
      </c>
      <c r="J54" s="28">
        <f t="shared" si="0"/>
        <v>75.680000000000007</v>
      </c>
      <c r="K54" s="30">
        <f t="shared" si="1"/>
        <v>242.18</v>
      </c>
    </row>
    <row r="55" spans="1:11" ht="38.049999999999997">
      <c r="A55" s="25" t="s">
        <v>128</v>
      </c>
      <c r="B55" s="25" t="s">
        <v>40</v>
      </c>
      <c r="C55" s="25" t="s">
        <v>12</v>
      </c>
      <c r="D55" s="25" t="s">
        <v>194</v>
      </c>
      <c r="E55" s="26" t="s">
        <v>195</v>
      </c>
      <c r="F55" s="25" t="s">
        <v>55</v>
      </c>
      <c r="G55" s="27">
        <v>0.5</v>
      </c>
      <c r="H55" s="28">
        <v>417.79</v>
      </c>
      <c r="I55" s="29" t="s">
        <v>130</v>
      </c>
      <c r="J55" s="28">
        <f t="shared" si="0"/>
        <v>528.13</v>
      </c>
      <c r="K55" s="30">
        <f t="shared" si="1"/>
        <v>264.07</v>
      </c>
    </row>
    <row r="56" spans="1:11" ht="38.049999999999997">
      <c r="A56" s="25" t="s">
        <v>128</v>
      </c>
      <c r="B56" s="25" t="s">
        <v>41</v>
      </c>
      <c r="C56" s="25" t="s">
        <v>163</v>
      </c>
      <c r="D56" s="25" t="s">
        <v>118</v>
      </c>
      <c r="E56" s="26" t="s">
        <v>196</v>
      </c>
      <c r="F56" s="25" t="s">
        <v>197</v>
      </c>
      <c r="G56" s="27">
        <v>1</v>
      </c>
      <c r="H56" s="28">
        <v>14954.529999999999</v>
      </c>
      <c r="I56" s="29" t="s">
        <v>130</v>
      </c>
      <c r="J56" s="28">
        <f t="shared" si="0"/>
        <v>18904.02</v>
      </c>
      <c r="K56" s="30">
        <f t="shared" si="1"/>
        <v>18904.02</v>
      </c>
    </row>
    <row r="57" spans="1:11">
      <c r="A57" s="32" t="s">
        <v>170</v>
      </c>
      <c r="B57" s="32" t="s">
        <v>42</v>
      </c>
      <c r="C57" s="32"/>
      <c r="D57" s="33"/>
      <c r="E57" s="34" t="s">
        <v>198</v>
      </c>
      <c r="F57" s="32" t="s">
        <v>129</v>
      </c>
      <c r="G57" s="35"/>
      <c r="H57" s="35"/>
      <c r="I57" s="33"/>
      <c r="J57" s="33"/>
      <c r="K57" s="37">
        <f>SUM(K58:K71)</f>
        <v>546144.03</v>
      </c>
    </row>
    <row r="58" spans="1:11">
      <c r="A58" s="25" t="s">
        <v>128</v>
      </c>
      <c r="B58" s="25" t="s">
        <v>43</v>
      </c>
      <c r="C58" s="25" t="s">
        <v>12</v>
      </c>
      <c r="D58" s="25">
        <v>99063</v>
      </c>
      <c r="E58" s="26" t="s">
        <v>173</v>
      </c>
      <c r="F58" s="25" t="s">
        <v>62</v>
      </c>
      <c r="G58" s="27">
        <v>1730</v>
      </c>
      <c r="H58" s="28">
        <v>3.36</v>
      </c>
      <c r="I58" s="29" t="s">
        <v>130</v>
      </c>
      <c r="J58" s="28">
        <f t="shared" si="0"/>
        <v>4.25</v>
      </c>
      <c r="K58" s="30">
        <f t="shared" si="1"/>
        <v>7352.5</v>
      </c>
    </row>
    <row r="59" spans="1:11" ht="25.35">
      <c r="A59" s="25" t="s">
        <v>128</v>
      </c>
      <c r="B59" s="25" t="s">
        <v>46</v>
      </c>
      <c r="C59" s="25" t="s">
        <v>12</v>
      </c>
      <c r="D59" s="25" t="s">
        <v>174</v>
      </c>
      <c r="E59" s="26" t="s">
        <v>175</v>
      </c>
      <c r="F59" s="25" t="s">
        <v>15</v>
      </c>
      <c r="G59" s="27">
        <v>1730</v>
      </c>
      <c r="H59" s="28">
        <v>9.5399999999999991</v>
      </c>
      <c r="I59" s="29" t="s">
        <v>130</v>
      </c>
      <c r="J59" s="28">
        <f t="shared" si="0"/>
        <v>12.06</v>
      </c>
      <c r="K59" s="30">
        <f t="shared" si="1"/>
        <v>20863.8</v>
      </c>
    </row>
    <row r="60" spans="1:11" ht="50.7">
      <c r="A60" s="25" t="s">
        <v>128</v>
      </c>
      <c r="B60" s="25" t="s">
        <v>49</v>
      </c>
      <c r="C60" s="25" t="s">
        <v>12</v>
      </c>
      <c r="D60" s="25" t="s">
        <v>176</v>
      </c>
      <c r="E60" s="26" t="s">
        <v>177</v>
      </c>
      <c r="F60" s="25" t="s">
        <v>55</v>
      </c>
      <c r="G60" s="27">
        <v>2076</v>
      </c>
      <c r="H60" s="28">
        <v>10.79</v>
      </c>
      <c r="I60" s="29" t="s">
        <v>130</v>
      </c>
      <c r="J60" s="28">
        <f t="shared" si="0"/>
        <v>13.64</v>
      </c>
      <c r="K60" s="30">
        <f t="shared" si="1"/>
        <v>28316.639999999999</v>
      </c>
    </row>
    <row r="61" spans="1:11" ht="38.049999999999997">
      <c r="A61" s="25" t="s">
        <v>128</v>
      </c>
      <c r="B61" s="25" t="s">
        <v>51</v>
      </c>
      <c r="C61" s="25" t="s">
        <v>12</v>
      </c>
      <c r="D61" s="25">
        <v>94037</v>
      </c>
      <c r="E61" s="26" t="s">
        <v>178</v>
      </c>
      <c r="F61" s="25" t="s">
        <v>15</v>
      </c>
      <c r="G61" s="27">
        <v>519</v>
      </c>
      <c r="H61" s="28">
        <v>17.14</v>
      </c>
      <c r="I61" s="29" t="s">
        <v>130</v>
      </c>
      <c r="J61" s="28">
        <f t="shared" si="0"/>
        <v>21.67</v>
      </c>
      <c r="K61" s="30">
        <f t="shared" si="1"/>
        <v>11246.73</v>
      </c>
    </row>
    <row r="62" spans="1:11" ht="25.35">
      <c r="A62" s="25" t="s">
        <v>128</v>
      </c>
      <c r="B62" s="25" t="s">
        <v>199</v>
      </c>
      <c r="C62" s="25" t="s">
        <v>12</v>
      </c>
      <c r="D62" s="25">
        <v>94098</v>
      </c>
      <c r="E62" s="26" t="s">
        <v>85</v>
      </c>
      <c r="F62" s="25" t="s">
        <v>15</v>
      </c>
      <c r="G62" s="27">
        <v>1384</v>
      </c>
      <c r="H62" s="28">
        <v>5.27</v>
      </c>
      <c r="I62" s="29" t="s">
        <v>130</v>
      </c>
      <c r="J62" s="28">
        <f t="shared" si="0"/>
        <v>6.66</v>
      </c>
      <c r="K62" s="30">
        <f t="shared" si="1"/>
        <v>9217.44</v>
      </c>
    </row>
    <row r="63" spans="1:11">
      <c r="A63" s="25" t="s">
        <v>128</v>
      </c>
      <c r="B63" s="25" t="s">
        <v>200</v>
      </c>
      <c r="C63" s="25" t="s">
        <v>58</v>
      </c>
      <c r="D63" s="25" t="s">
        <v>201</v>
      </c>
      <c r="E63" s="26" t="s">
        <v>202</v>
      </c>
      <c r="F63" s="25" t="s">
        <v>181</v>
      </c>
      <c r="G63" s="27">
        <v>1730</v>
      </c>
      <c r="H63" s="28">
        <v>93.6</v>
      </c>
      <c r="I63" s="29" t="s">
        <v>130</v>
      </c>
      <c r="J63" s="28">
        <f t="shared" si="0"/>
        <v>118.32</v>
      </c>
      <c r="K63" s="30">
        <f t="shared" si="1"/>
        <v>204693.6</v>
      </c>
    </row>
    <row r="64" spans="1:11" ht="38.049999999999997">
      <c r="A64" s="25" t="s">
        <v>128</v>
      </c>
      <c r="B64" s="25" t="s">
        <v>203</v>
      </c>
      <c r="C64" s="25" t="s">
        <v>163</v>
      </c>
      <c r="D64" s="25" t="s">
        <v>204</v>
      </c>
      <c r="E64" s="26" t="s">
        <v>205</v>
      </c>
      <c r="F64" s="25" t="s">
        <v>183</v>
      </c>
      <c r="G64" s="27">
        <v>9.5</v>
      </c>
      <c r="H64" s="28">
        <v>139.97</v>
      </c>
      <c r="I64" s="29" t="s">
        <v>130</v>
      </c>
      <c r="J64" s="28">
        <f t="shared" si="0"/>
        <v>176.94</v>
      </c>
      <c r="K64" s="30">
        <f t="shared" si="1"/>
        <v>1680.93</v>
      </c>
    </row>
    <row r="65" spans="1:11" ht="50.7">
      <c r="A65" s="25" t="s">
        <v>128</v>
      </c>
      <c r="B65" s="25" t="s">
        <v>206</v>
      </c>
      <c r="C65" s="25" t="s">
        <v>12</v>
      </c>
      <c r="D65" s="25" t="s">
        <v>207</v>
      </c>
      <c r="E65" s="26" t="s">
        <v>208</v>
      </c>
      <c r="F65" s="25" t="s">
        <v>62</v>
      </c>
      <c r="G65" s="27">
        <v>1730</v>
      </c>
      <c r="H65" s="28">
        <v>3.85</v>
      </c>
      <c r="I65" s="29" t="s">
        <v>130</v>
      </c>
      <c r="J65" s="28">
        <f t="shared" si="0"/>
        <v>4.87</v>
      </c>
      <c r="K65" s="30">
        <f t="shared" si="1"/>
        <v>8425.1</v>
      </c>
    </row>
    <row r="66" spans="1:11">
      <c r="A66" s="25" t="s">
        <v>128</v>
      </c>
      <c r="B66" s="25" t="s">
        <v>209</v>
      </c>
      <c r="C66" s="25" t="s">
        <v>12</v>
      </c>
      <c r="D66" s="25">
        <v>96995</v>
      </c>
      <c r="E66" s="26" t="s">
        <v>186</v>
      </c>
      <c r="F66" s="25" t="s">
        <v>55</v>
      </c>
      <c r="G66" s="27">
        <v>315.39999999999998</v>
      </c>
      <c r="H66" s="28">
        <v>35.69</v>
      </c>
      <c r="I66" s="29" t="s">
        <v>130</v>
      </c>
      <c r="J66" s="28">
        <f t="shared" si="0"/>
        <v>45.12</v>
      </c>
      <c r="K66" s="30">
        <f t="shared" si="1"/>
        <v>14230.85</v>
      </c>
    </row>
    <row r="67" spans="1:11" ht="50.7">
      <c r="A67" s="25" t="s">
        <v>128</v>
      </c>
      <c r="B67" s="25" t="s">
        <v>210</v>
      </c>
      <c r="C67" s="25" t="s">
        <v>12</v>
      </c>
      <c r="D67" s="25">
        <v>93375</v>
      </c>
      <c r="E67" s="26" t="s">
        <v>187</v>
      </c>
      <c r="F67" s="25" t="s">
        <v>55</v>
      </c>
      <c r="G67" s="27">
        <v>1450</v>
      </c>
      <c r="H67" s="28">
        <v>14.28</v>
      </c>
      <c r="I67" s="29" t="s">
        <v>130</v>
      </c>
      <c r="J67" s="28">
        <f t="shared" si="0"/>
        <v>18.05</v>
      </c>
      <c r="K67" s="30">
        <f t="shared" si="1"/>
        <v>26172.5</v>
      </c>
    </row>
    <row r="68" spans="1:11">
      <c r="A68" s="25" t="s">
        <v>128</v>
      </c>
      <c r="B68" s="25" t="s">
        <v>211</v>
      </c>
      <c r="C68" s="25" t="s">
        <v>12</v>
      </c>
      <c r="D68" s="25" t="s">
        <v>87</v>
      </c>
      <c r="E68" s="26" t="s">
        <v>88</v>
      </c>
      <c r="F68" s="25" t="s">
        <v>55</v>
      </c>
      <c r="G68" s="27">
        <v>207.6</v>
      </c>
      <c r="H68" s="28">
        <v>96.2</v>
      </c>
      <c r="I68" s="29" t="s">
        <v>130</v>
      </c>
      <c r="J68" s="28">
        <f t="shared" si="0"/>
        <v>121.61</v>
      </c>
      <c r="K68" s="30">
        <f t="shared" si="1"/>
        <v>25246.240000000002</v>
      </c>
    </row>
    <row r="69" spans="1:11" ht="25.35">
      <c r="A69" s="25" t="s">
        <v>128</v>
      </c>
      <c r="B69" s="25" t="s">
        <v>212</v>
      </c>
      <c r="C69" s="25" t="s">
        <v>163</v>
      </c>
      <c r="D69" s="25" t="s">
        <v>188</v>
      </c>
      <c r="E69" s="26" t="s">
        <v>189</v>
      </c>
      <c r="F69" s="25" t="s">
        <v>15</v>
      </c>
      <c r="G69" s="27">
        <v>1730</v>
      </c>
      <c r="H69" s="28">
        <v>4.25</v>
      </c>
      <c r="I69" s="29" t="s">
        <v>130</v>
      </c>
      <c r="J69" s="28">
        <f t="shared" si="0"/>
        <v>5.37</v>
      </c>
      <c r="K69" s="30">
        <f t="shared" si="1"/>
        <v>9290.1</v>
      </c>
    </row>
    <row r="70" spans="1:11" ht="50.7">
      <c r="A70" s="25" t="s">
        <v>128</v>
      </c>
      <c r="B70" s="25" t="s">
        <v>213</v>
      </c>
      <c r="C70" s="25" t="s">
        <v>163</v>
      </c>
      <c r="D70" s="25" t="s">
        <v>117</v>
      </c>
      <c r="E70" s="26" t="s">
        <v>190</v>
      </c>
      <c r="F70" s="25" t="s">
        <v>15</v>
      </c>
      <c r="G70" s="27">
        <v>1730</v>
      </c>
      <c r="H70" s="28">
        <v>81.609999999999985</v>
      </c>
      <c r="I70" s="29" t="s">
        <v>130</v>
      </c>
      <c r="J70" s="28">
        <f t="shared" si="0"/>
        <v>103.16</v>
      </c>
      <c r="K70" s="30">
        <f t="shared" si="1"/>
        <v>178466.8</v>
      </c>
    </row>
    <row r="71" spans="1:11" ht="25.35">
      <c r="A71" s="25" t="s">
        <v>128</v>
      </c>
      <c r="B71" s="25" t="s">
        <v>214</v>
      </c>
      <c r="C71" s="25" t="s">
        <v>12</v>
      </c>
      <c r="D71" s="25" t="s">
        <v>191</v>
      </c>
      <c r="E71" s="26" t="s">
        <v>192</v>
      </c>
      <c r="F71" s="25" t="s">
        <v>124</v>
      </c>
      <c r="G71" s="27">
        <v>735</v>
      </c>
      <c r="H71" s="28">
        <v>1.01</v>
      </c>
      <c r="I71" s="29" t="s">
        <v>130</v>
      </c>
      <c r="J71" s="28">
        <f t="shared" si="0"/>
        <v>1.28</v>
      </c>
      <c r="K71" s="30">
        <f t="shared" si="1"/>
        <v>940.8</v>
      </c>
    </row>
    <row r="72" spans="1:11">
      <c r="A72" s="32" t="s">
        <v>170</v>
      </c>
      <c r="B72" s="32" t="s">
        <v>215</v>
      </c>
      <c r="C72" s="32"/>
      <c r="D72" s="33"/>
      <c r="E72" s="34" t="s">
        <v>216</v>
      </c>
      <c r="F72" s="32" t="s">
        <v>129</v>
      </c>
      <c r="G72" s="35"/>
      <c r="H72" s="35"/>
      <c r="I72" s="33"/>
      <c r="J72" s="33"/>
      <c r="K72" s="37">
        <f>SUM(K73:K87)</f>
        <v>54555.040000000001</v>
      </c>
    </row>
    <row r="73" spans="1:11">
      <c r="A73" s="25" t="s">
        <v>128</v>
      </c>
      <c r="B73" s="25" t="s">
        <v>217</v>
      </c>
      <c r="C73" s="25" t="s">
        <v>12</v>
      </c>
      <c r="D73" s="25">
        <v>99063</v>
      </c>
      <c r="E73" s="26" t="s">
        <v>173</v>
      </c>
      <c r="F73" s="25" t="s">
        <v>62</v>
      </c>
      <c r="G73" s="27">
        <v>202</v>
      </c>
      <c r="H73" s="28">
        <v>3.36</v>
      </c>
      <c r="I73" s="29" t="s">
        <v>130</v>
      </c>
      <c r="J73" s="28">
        <f t="shared" si="0"/>
        <v>4.25</v>
      </c>
      <c r="K73" s="30">
        <f t="shared" si="1"/>
        <v>858.5</v>
      </c>
    </row>
    <row r="74" spans="1:11" ht="25.35">
      <c r="A74" s="25" t="s">
        <v>128</v>
      </c>
      <c r="B74" s="25" t="s">
        <v>218</v>
      </c>
      <c r="C74" s="25" t="s">
        <v>12</v>
      </c>
      <c r="D74" s="25" t="s">
        <v>174</v>
      </c>
      <c r="E74" s="26" t="s">
        <v>175</v>
      </c>
      <c r="F74" s="25" t="s">
        <v>15</v>
      </c>
      <c r="G74" s="27">
        <v>202</v>
      </c>
      <c r="H74" s="28">
        <v>9.5399999999999991</v>
      </c>
      <c r="I74" s="29" t="s">
        <v>130</v>
      </c>
      <c r="J74" s="28">
        <f t="shared" si="0"/>
        <v>12.06</v>
      </c>
      <c r="K74" s="30">
        <f t="shared" si="1"/>
        <v>2436.12</v>
      </c>
    </row>
    <row r="75" spans="1:11" ht="50.7">
      <c r="A75" s="25" t="s">
        <v>128</v>
      </c>
      <c r="B75" s="25" t="s">
        <v>219</v>
      </c>
      <c r="C75" s="25" t="s">
        <v>12</v>
      </c>
      <c r="D75" s="25" t="s">
        <v>176</v>
      </c>
      <c r="E75" s="26" t="s">
        <v>177</v>
      </c>
      <c r="F75" s="25" t="s">
        <v>55</v>
      </c>
      <c r="G75" s="27">
        <v>242.4</v>
      </c>
      <c r="H75" s="28">
        <v>10.79</v>
      </c>
      <c r="I75" s="29" t="s">
        <v>130</v>
      </c>
      <c r="J75" s="28">
        <f t="shared" si="0"/>
        <v>13.64</v>
      </c>
      <c r="K75" s="30">
        <f t="shared" si="1"/>
        <v>3306.34</v>
      </c>
    </row>
    <row r="76" spans="1:11" ht="38.049999999999997">
      <c r="A76" s="25" t="s">
        <v>128</v>
      </c>
      <c r="B76" s="25" t="s">
        <v>220</v>
      </c>
      <c r="C76" s="25" t="s">
        <v>12</v>
      </c>
      <c r="D76" s="25">
        <v>94037</v>
      </c>
      <c r="E76" s="26" t="s">
        <v>178</v>
      </c>
      <c r="F76" s="25" t="s">
        <v>15</v>
      </c>
      <c r="G76" s="27">
        <v>60.6</v>
      </c>
      <c r="H76" s="28">
        <v>17.14</v>
      </c>
      <c r="I76" s="29" t="s">
        <v>130</v>
      </c>
      <c r="J76" s="28">
        <f t="shared" si="0"/>
        <v>21.67</v>
      </c>
      <c r="K76" s="30">
        <f t="shared" si="1"/>
        <v>1313.2</v>
      </c>
    </row>
    <row r="77" spans="1:11" ht="25.35">
      <c r="A77" s="25" t="s">
        <v>128</v>
      </c>
      <c r="B77" s="25" t="s">
        <v>221</v>
      </c>
      <c r="C77" s="25" t="s">
        <v>12</v>
      </c>
      <c r="D77" s="25">
        <v>94098</v>
      </c>
      <c r="E77" s="26" t="s">
        <v>85</v>
      </c>
      <c r="F77" s="25" t="s">
        <v>15</v>
      </c>
      <c r="G77" s="27">
        <v>161.6</v>
      </c>
      <c r="H77" s="28">
        <v>5.27</v>
      </c>
      <c r="I77" s="29" t="s">
        <v>130</v>
      </c>
      <c r="J77" s="28">
        <f t="shared" si="0"/>
        <v>6.66</v>
      </c>
      <c r="K77" s="30">
        <f t="shared" si="1"/>
        <v>1076.26</v>
      </c>
    </row>
    <row r="78" spans="1:11">
      <c r="A78" s="25" t="s">
        <v>128</v>
      </c>
      <c r="B78" s="25" t="s">
        <v>222</v>
      </c>
      <c r="C78" s="25" t="s">
        <v>58</v>
      </c>
      <c r="D78" s="25" t="s">
        <v>223</v>
      </c>
      <c r="E78" s="26" t="s">
        <v>224</v>
      </c>
      <c r="F78" s="25" t="s">
        <v>181</v>
      </c>
      <c r="G78" s="27">
        <v>190</v>
      </c>
      <c r="H78" s="28">
        <v>62.53</v>
      </c>
      <c r="I78" s="29" t="s">
        <v>130</v>
      </c>
      <c r="J78" s="28">
        <f t="shared" si="0"/>
        <v>79.040000000000006</v>
      </c>
      <c r="K78" s="30">
        <f t="shared" si="1"/>
        <v>15017.6</v>
      </c>
    </row>
    <row r="79" spans="1:11" ht="38.049999999999997">
      <c r="A79" s="25" t="s">
        <v>128</v>
      </c>
      <c r="B79" s="25" t="s">
        <v>225</v>
      </c>
      <c r="C79" s="25" t="s">
        <v>12</v>
      </c>
      <c r="D79" s="25" t="s">
        <v>226</v>
      </c>
      <c r="E79" s="26" t="s">
        <v>227</v>
      </c>
      <c r="F79" s="25" t="s">
        <v>62</v>
      </c>
      <c r="G79" s="27">
        <v>202</v>
      </c>
      <c r="H79" s="28">
        <v>1.19</v>
      </c>
      <c r="I79" s="29" t="s">
        <v>130</v>
      </c>
      <c r="J79" s="28">
        <f t="shared" si="0"/>
        <v>1.5</v>
      </c>
      <c r="K79" s="30">
        <f t="shared" si="1"/>
        <v>303</v>
      </c>
    </row>
    <row r="80" spans="1:11">
      <c r="A80" s="25" t="s">
        <v>128</v>
      </c>
      <c r="B80" s="25" t="s">
        <v>228</v>
      </c>
      <c r="C80" s="25" t="s">
        <v>58</v>
      </c>
      <c r="D80" s="25" t="s">
        <v>229</v>
      </c>
      <c r="E80" s="26" t="s">
        <v>230</v>
      </c>
      <c r="F80" s="25" t="s">
        <v>181</v>
      </c>
      <c r="G80" s="27">
        <v>12</v>
      </c>
      <c r="H80" s="28">
        <v>34.78</v>
      </c>
      <c r="I80" s="29" t="s">
        <v>130</v>
      </c>
      <c r="J80" s="28">
        <f t="shared" si="0"/>
        <v>43.97</v>
      </c>
      <c r="K80" s="30">
        <f t="shared" si="1"/>
        <v>527.64</v>
      </c>
    </row>
    <row r="81" spans="1:11" ht="38.049999999999997">
      <c r="A81" s="25" t="s">
        <v>128</v>
      </c>
      <c r="B81" s="25" t="s">
        <v>231</v>
      </c>
      <c r="C81" s="25" t="s">
        <v>163</v>
      </c>
      <c r="D81" s="25" t="s">
        <v>204</v>
      </c>
      <c r="E81" s="26" t="s">
        <v>205</v>
      </c>
      <c r="F81" s="25" t="s">
        <v>183</v>
      </c>
      <c r="G81" s="27">
        <v>0.8</v>
      </c>
      <c r="H81" s="28">
        <v>139.97</v>
      </c>
      <c r="I81" s="29" t="s">
        <v>130</v>
      </c>
      <c r="J81" s="28">
        <f t="shared" si="0"/>
        <v>176.94</v>
      </c>
      <c r="K81" s="30">
        <f t="shared" si="1"/>
        <v>141.55000000000001</v>
      </c>
    </row>
    <row r="82" spans="1:11">
      <c r="A82" s="25" t="s">
        <v>128</v>
      </c>
      <c r="B82" s="25" t="s">
        <v>232</v>
      </c>
      <c r="C82" s="25" t="s">
        <v>12</v>
      </c>
      <c r="D82" s="25">
        <v>96995</v>
      </c>
      <c r="E82" s="26" t="s">
        <v>186</v>
      </c>
      <c r="F82" s="25" t="s">
        <v>55</v>
      </c>
      <c r="G82" s="27">
        <v>30.8</v>
      </c>
      <c r="H82" s="28">
        <v>35.69</v>
      </c>
      <c r="I82" s="29" t="s">
        <v>130</v>
      </c>
      <c r="J82" s="28">
        <f t="shared" si="0"/>
        <v>45.12</v>
      </c>
      <c r="K82" s="30">
        <f t="shared" si="1"/>
        <v>1389.7</v>
      </c>
    </row>
    <row r="83" spans="1:11" ht="50.7">
      <c r="A83" s="25" t="s">
        <v>128</v>
      </c>
      <c r="B83" s="25" t="s">
        <v>233</v>
      </c>
      <c r="C83" s="25" t="s">
        <v>12</v>
      </c>
      <c r="D83" s="25">
        <v>93375</v>
      </c>
      <c r="E83" s="26" t="s">
        <v>187</v>
      </c>
      <c r="F83" s="25" t="s">
        <v>55</v>
      </c>
      <c r="G83" s="27">
        <v>177.8</v>
      </c>
      <c r="H83" s="28">
        <v>14.28</v>
      </c>
      <c r="I83" s="29" t="s">
        <v>130</v>
      </c>
      <c r="J83" s="28">
        <f t="shared" si="0"/>
        <v>18.05</v>
      </c>
      <c r="K83" s="30">
        <f t="shared" si="1"/>
        <v>3209.29</v>
      </c>
    </row>
    <row r="84" spans="1:11">
      <c r="A84" s="25" t="s">
        <v>128</v>
      </c>
      <c r="B84" s="25" t="s">
        <v>234</v>
      </c>
      <c r="C84" s="25" t="s">
        <v>12</v>
      </c>
      <c r="D84" s="25" t="s">
        <v>87</v>
      </c>
      <c r="E84" s="26" t="s">
        <v>88</v>
      </c>
      <c r="F84" s="25" t="s">
        <v>55</v>
      </c>
      <c r="G84" s="27">
        <v>24.2</v>
      </c>
      <c r="H84" s="28">
        <v>96.2</v>
      </c>
      <c r="I84" s="29" t="s">
        <v>130</v>
      </c>
      <c r="J84" s="28">
        <f t="shared" si="0"/>
        <v>121.61</v>
      </c>
      <c r="K84" s="30">
        <f t="shared" si="1"/>
        <v>2942.96</v>
      </c>
    </row>
    <row r="85" spans="1:11" ht="25.35">
      <c r="A85" s="25" t="s">
        <v>128</v>
      </c>
      <c r="B85" s="25" t="s">
        <v>235</v>
      </c>
      <c r="C85" s="25" t="s">
        <v>163</v>
      </c>
      <c r="D85" s="25" t="s">
        <v>188</v>
      </c>
      <c r="E85" s="26" t="s">
        <v>189</v>
      </c>
      <c r="F85" s="25" t="s">
        <v>15</v>
      </c>
      <c r="G85" s="27">
        <v>202</v>
      </c>
      <c r="H85" s="28">
        <v>4.25</v>
      </c>
      <c r="I85" s="29" t="s">
        <v>130</v>
      </c>
      <c r="J85" s="28">
        <f t="shared" si="0"/>
        <v>5.37</v>
      </c>
      <c r="K85" s="30">
        <f t="shared" si="1"/>
        <v>1084.74</v>
      </c>
    </row>
    <row r="86" spans="1:11" ht="50.7">
      <c r="A86" s="25" t="s">
        <v>128</v>
      </c>
      <c r="B86" s="25" t="s">
        <v>236</v>
      </c>
      <c r="C86" s="25" t="s">
        <v>163</v>
      </c>
      <c r="D86" s="25" t="s">
        <v>117</v>
      </c>
      <c r="E86" s="26" t="s">
        <v>190</v>
      </c>
      <c r="F86" s="25" t="s">
        <v>15</v>
      </c>
      <c r="G86" s="27">
        <v>202</v>
      </c>
      <c r="H86" s="28">
        <v>81.609999999999985</v>
      </c>
      <c r="I86" s="29" t="s">
        <v>130</v>
      </c>
      <c r="J86" s="28">
        <f t="shared" si="0"/>
        <v>103.16</v>
      </c>
      <c r="K86" s="30">
        <f t="shared" si="1"/>
        <v>20838.32</v>
      </c>
    </row>
    <row r="87" spans="1:11" ht="25.35">
      <c r="A87" s="25" t="s">
        <v>128</v>
      </c>
      <c r="B87" s="25" t="s">
        <v>237</v>
      </c>
      <c r="C87" s="25" t="s">
        <v>12</v>
      </c>
      <c r="D87" s="25" t="s">
        <v>191</v>
      </c>
      <c r="E87" s="26" t="s">
        <v>192</v>
      </c>
      <c r="F87" s="25" t="s">
        <v>124</v>
      </c>
      <c r="G87" s="27">
        <v>85.8</v>
      </c>
      <c r="H87" s="28">
        <v>1.01</v>
      </c>
      <c r="I87" s="29" t="s">
        <v>130</v>
      </c>
      <c r="J87" s="28">
        <f t="shared" si="0"/>
        <v>1.28</v>
      </c>
      <c r="K87" s="30">
        <f t="shared" si="1"/>
        <v>109.82</v>
      </c>
    </row>
    <row r="88" spans="1:11">
      <c r="A88" s="32" t="s">
        <v>170</v>
      </c>
      <c r="B88" s="32" t="s">
        <v>238</v>
      </c>
      <c r="C88" s="32"/>
      <c r="D88" s="33"/>
      <c r="E88" s="34" t="s">
        <v>239</v>
      </c>
      <c r="F88" s="32" t="s">
        <v>129</v>
      </c>
      <c r="G88" s="35"/>
      <c r="H88" s="35"/>
      <c r="I88" s="33"/>
      <c r="J88" s="33"/>
      <c r="K88" s="37">
        <f>SUM(K89:K112)</f>
        <v>213744.19000000003</v>
      </c>
    </row>
    <row r="89" spans="1:11">
      <c r="A89" s="25" t="s">
        <v>128</v>
      </c>
      <c r="B89" s="25" t="s">
        <v>240</v>
      </c>
      <c r="C89" s="25" t="s">
        <v>12</v>
      </c>
      <c r="D89" s="25">
        <v>99063</v>
      </c>
      <c r="E89" s="26" t="s">
        <v>173</v>
      </c>
      <c r="F89" s="25" t="s">
        <v>62</v>
      </c>
      <c r="G89" s="27">
        <v>1507</v>
      </c>
      <c r="H89" s="28">
        <v>3.36</v>
      </c>
      <c r="I89" s="29" t="s">
        <v>130</v>
      </c>
      <c r="J89" s="28">
        <f t="shared" ref="J89:J152" si="2">IF(I89=$L$1,ROUND(H89*(1+$M$1),2),IF(I89=$L$2,ROUND(H89*(1+$M$2),2),"ERRO"))</f>
        <v>4.25</v>
      </c>
      <c r="K89" s="30">
        <f t="shared" ref="K89:K152" si="3">ROUND(J89*G89,2)</f>
        <v>6404.75</v>
      </c>
    </row>
    <row r="90" spans="1:11" ht="50.7">
      <c r="A90" s="25" t="s">
        <v>128</v>
      </c>
      <c r="B90" s="25" t="s">
        <v>241</v>
      </c>
      <c r="C90" s="25" t="s">
        <v>12</v>
      </c>
      <c r="D90" s="25">
        <v>90100</v>
      </c>
      <c r="E90" s="26" t="s">
        <v>242</v>
      </c>
      <c r="F90" s="25" t="s">
        <v>55</v>
      </c>
      <c r="G90" s="27">
        <v>1446.72</v>
      </c>
      <c r="H90" s="28">
        <v>9.18</v>
      </c>
      <c r="I90" s="29" t="s">
        <v>130</v>
      </c>
      <c r="J90" s="28">
        <f t="shared" si="2"/>
        <v>11.6</v>
      </c>
      <c r="K90" s="30">
        <f t="shared" si="3"/>
        <v>16781.95</v>
      </c>
    </row>
    <row r="91" spans="1:11" ht="38.049999999999997">
      <c r="A91" s="25" t="s">
        <v>128</v>
      </c>
      <c r="B91" s="25" t="s">
        <v>243</v>
      </c>
      <c r="C91" s="25" t="s">
        <v>12</v>
      </c>
      <c r="D91" s="25">
        <v>94037</v>
      </c>
      <c r="E91" s="26" t="s">
        <v>178</v>
      </c>
      <c r="F91" s="25" t="s">
        <v>15</v>
      </c>
      <c r="G91" s="27">
        <v>397.85</v>
      </c>
      <c r="H91" s="28">
        <v>17.14</v>
      </c>
      <c r="I91" s="29" t="s">
        <v>130</v>
      </c>
      <c r="J91" s="28">
        <f t="shared" si="2"/>
        <v>21.67</v>
      </c>
      <c r="K91" s="30">
        <f t="shared" si="3"/>
        <v>8621.41</v>
      </c>
    </row>
    <row r="92" spans="1:11" ht="25.35">
      <c r="A92" s="25" t="s">
        <v>128</v>
      </c>
      <c r="B92" s="25" t="s">
        <v>244</v>
      </c>
      <c r="C92" s="25" t="s">
        <v>12</v>
      </c>
      <c r="D92" s="25">
        <v>94098</v>
      </c>
      <c r="E92" s="26" t="s">
        <v>85</v>
      </c>
      <c r="F92" s="25" t="s">
        <v>15</v>
      </c>
      <c r="G92" s="27">
        <v>1205.5999999999999</v>
      </c>
      <c r="H92" s="28">
        <v>5.27</v>
      </c>
      <c r="I92" s="29" t="s">
        <v>130</v>
      </c>
      <c r="J92" s="28">
        <f t="shared" si="2"/>
        <v>6.66</v>
      </c>
      <c r="K92" s="30">
        <f t="shared" si="3"/>
        <v>8029.3</v>
      </c>
    </row>
    <row r="93" spans="1:11">
      <c r="A93" s="25" t="s">
        <v>128</v>
      </c>
      <c r="B93" s="25" t="s">
        <v>245</v>
      </c>
      <c r="C93" s="25" t="s">
        <v>12</v>
      </c>
      <c r="D93" s="25">
        <v>96995</v>
      </c>
      <c r="E93" s="26" t="s">
        <v>186</v>
      </c>
      <c r="F93" s="25" t="s">
        <v>55</v>
      </c>
      <c r="G93" s="27">
        <v>226.29</v>
      </c>
      <c r="H93" s="28">
        <v>35.69</v>
      </c>
      <c r="I93" s="29" t="s">
        <v>130</v>
      </c>
      <c r="J93" s="28">
        <f t="shared" si="2"/>
        <v>45.12</v>
      </c>
      <c r="K93" s="30">
        <f t="shared" si="3"/>
        <v>10210.200000000001</v>
      </c>
    </row>
    <row r="94" spans="1:11" ht="50.7">
      <c r="A94" s="25" t="s">
        <v>128</v>
      </c>
      <c r="B94" s="25" t="s">
        <v>246</v>
      </c>
      <c r="C94" s="25" t="s">
        <v>12</v>
      </c>
      <c r="D94" s="25">
        <v>93375</v>
      </c>
      <c r="E94" s="26" t="s">
        <v>187</v>
      </c>
      <c r="F94" s="25" t="s">
        <v>55</v>
      </c>
      <c r="G94" s="27">
        <v>1220.43</v>
      </c>
      <c r="H94" s="28">
        <v>14.28</v>
      </c>
      <c r="I94" s="29" t="s">
        <v>130</v>
      </c>
      <c r="J94" s="28">
        <f t="shared" si="2"/>
        <v>18.05</v>
      </c>
      <c r="K94" s="30">
        <f t="shared" si="3"/>
        <v>22028.76</v>
      </c>
    </row>
    <row r="95" spans="1:11">
      <c r="A95" s="25" t="s">
        <v>128</v>
      </c>
      <c r="B95" s="25" t="s">
        <v>247</v>
      </c>
      <c r="C95" s="25" t="s">
        <v>58</v>
      </c>
      <c r="D95" s="25">
        <v>36380</v>
      </c>
      <c r="E95" s="26" t="s">
        <v>224</v>
      </c>
      <c r="F95" s="25" t="s">
        <v>181</v>
      </c>
      <c r="G95" s="27">
        <v>1202</v>
      </c>
      <c r="H95" s="28">
        <v>62.53</v>
      </c>
      <c r="I95" s="29" t="s">
        <v>130</v>
      </c>
      <c r="J95" s="28">
        <f t="shared" si="2"/>
        <v>79.040000000000006</v>
      </c>
      <c r="K95" s="30">
        <f t="shared" si="3"/>
        <v>95006.080000000002</v>
      </c>
    </row>
    <row r="96" spans="1:11" ht="38.049999999999997">
      <c r="A96" s="25" t="s">
        <v>128</v>
      </c>
      <c r="B96" s="25" t="s">
        <v>248</v>
      </c>
      <c r="C96" s="25" t="s">
        <v>12</v>
      </c>
      <c r="D96" s="25">
        <v>97123</v>
      </c>
      <c r="E96" s="26" t="s">
        <v>249</v>
      </c>
      <c r="F96" s="25" t="s">
        <v>62</v>
      </c>
      <c r="G96" s="27">
        <v>1202</v>
      </c>
      <c r="H96" s="28">
        <v>2.69</v>
      </c>
      <c r="I96" s="29" t="s">
        <v>130</v>
      </c>
      <c r="J96" s="28">
        <f t="shared" si="2"/>
        <v>3.4</v>
      </c>
      <c r="K96" s="30">
        <f t="shared" si="3"/>
        <v>4086.8</v>
      </c>
    </row>
    <row r="97" spans="1:11">
      <c r="A97" s="25" t="s">
        <v>128</v>
      </c>
      <c r="B97" s="25" t="s">
        <v>250</v>
      </c>
      <c r="C97" s="25" t="s">
        <v>58</v>
      </c>
      <c r="D97" s="25">
        <v>9828</v>
      </c>
      <c r="E97" s="26" t="s">
        <v>202</v>
      </c>
      <c r="F97" s="25" t="s">
        <v>181</v>
      </c>
      <c r="G97" s="27">
        <v>305</v>
      </c>
      <c r="H97" s="28">
        <v>93.6</v>
      </c>
      <c r="I97" s="29" t="s">
        <v>130</v>
      </c>
      <c r="J97" s="28">
        <f t="shared" si="2"/>
        <v>118.32</v>
      </c>
      <c r="K97" s="30">
        <f t="shared" si="3"/>
        <v>36087.599999999999</v>
      </c>
    </row>
    <row r="98" spans="1:11" ht="50.7">
      <c r="A98" s="25" t="s">
        <v>128</v>
      </c>
      <c r="B98" s="25" t="s">
        <v>251</v>
      </c>
      <c r="C98" s="25" t="s">
        <v>12</v>
      </c>
      <c r="D98" s="25">
        <v>97127</v>
      </c>
      <c r="E98" s="26" t="s">
        <v>208</v>
      </c>
      <c r="F98" s="25" t="s">
        <v>62</v>
      </c>
      <c r="G98" s="27">
        <v>305</v>
      </c>
      <c r="H98" s="28">
        <v>3.85</v>
      </c>
      <c r="I98" s="29" t="s">
        <v>130</v>
      </c>
      <c r="J98" s="28">
        <f t="shared" si="2"/>
        <v>4.87</v>
      </c>
      <c r="K98" s="30">
        <f t="shared" si="3"/>
        <v>1485.35</v>
      </c>
    </row>
    <row r="99" spans="1:11">
      <c r="A99" s="25" t="s">
        <v>128</v>
      </c>
      <c r="B99" s="25" t="s">
        <v>252</v>
      </c>
      <c r="C99" s="25" t="s">
        <v>253</v>
      </c>
      <c r="D99" s="25" t="s">
        <v>254</v>
      </c>
      <c r="E99" s="26" t="s">
        <v>255</v>
      </c>
      <c r="F99" s="25" t="s">
        <v>256</v>
      </c>
      <c r="G99" s="27">
        <v>3</v>
      </c>
      <c r="H99" s="28">
        <v>22.74</v>
      </c>
      <c r="I99" s="29" t="s">
        <v>130</v>
      </c>
      <c r="J99" s="28">
        <f t="shared" si="2"/>
        <v>28.75</v>
      </c>
      <c r="K99" s="30">
        <f t="shared" si="3"/>
        <v>86.25</v>
      </c>
    </row>
    <row r="100" spans="1:11">
      <c r="A100" s="25" t="s">
        <v>128</v>
      </c>
      <c r="B100" s="25" t="s">
        <v>257</v>
      </c>
      <c r="C100" s="25" t="s">
        <v>253</v>
      </c>
      <c r="D100" s="25" t="s">
        <v>258</v>
      </c>
      <c r="E100" s="26" t="s">
        <v>259</v>
      </c>
      <c r="F100" s="25" t="s">
        <v>256</v>
      </c>
      <c r="G100" s="27">
        <v>1</v>
      </c>
      <c r="H100" s="28">
        <v>46.69</v>
      </c>
      <c r="I100" s="29" t="s">
        <v>130</v>
      </c>
      <c r="J100" s="28">
        <f t="shared" si="2"/>
        <v>59.02</v>
      </c>
      <c r="K100" s="30">
        <f t="shared" si="3"/>
        <v>59.02</v>
      </c>
    </row>
    <row r="101" spans="1:11">
      <c r="A101" s="25" t="s">
        <v>128</v>
      </c>
      <c r="B101" s="25" t="s">
        <v>260</v>
      </c>
      <c r="C101" s="25" t="s">
        <v>253</v>
      </c>
      <c r="D101" s="25" t="s">
        <v>261</v>
      </c>
      <c r="E101" s="26" t="s">
        <v>262</v>
      </c>
      <c r="F101" s="25" t="s">
        <v>256</v>
      </c>
      <c r="G101" s="27">
        <v>1</v>
      </c>
      <c r="H101" s="28">
        <v>688.38</v>
      </c>
      <c r="I101" s="29" t="s">
        <v>130</v>
      </c>
      <c r="J101" s="28">
        <f t="shared" si="2"/>
        <v>870.18</v>
      </c>
      <c r="K101" s="30">
        <f t="shared" si="3"/>
        <v>870.18</v>
      </c>
    </row>
    <row r="102" spans="1:11">
      <c r="A102" s="25" t="s">
        <v>128</v>
      </c>
      <c r="B102" s="25" t="s">
        <v>263</v>
      </c>
      <c r="C102" s="25" t="s">
        <v>253</v>
      </c>
      <c r="D102" s="25" t="s">
        <v>264</v>
      </c>
      <c r="E102" s="26" t="s">
        <v>265</v>
      </c>
      <c r="F102" s="25" t="s">
        <v>256</v>
      </c>
      <c r="G102" s="27">
        <v>2</v>
      </c>
      <c r="H102" s="28">
        <v>381.77</v>
      </c>
      <c r="I102" s="29" t="s">
        <v>130</v>
      </c>
      <c r="J102" s="28">
        <f t="shared" si="2"/>
        <v>482.6</v>
      </c>
      <c r="K102" s="30">
        <f t="shared" si="3"/>
        <v>965.2</v>
      </c>
    </row>
    <row r="103" spans="1:11">
      <c r="A103" s="25" t="s">
        <v>128</v>
      </c>
      <c r="B103" s="25" t="s">
        <v>266</v>
      </c>
      <c r="C103" s="25" t="s">
        <v>253</v>
      </c>
      <c r="D103" s="25" t="s">
        <v>267</v>
      </c>
      <c r="E103" s="26" t="s">
        <v>268</v>
      </c>
      <c r="F103" s="25" t="s">
        <v>269</v>
      </c>
      <c r="G103" s="27">
        <v>2</v>
      </c>
      <c r="H103" s="28">
        <v>46.69</v>
      </c>
      <c r="I103" s="29" t="s">
        <v>130</v>
      </c>
      <c r="J103" s="28">
        <f t="shared" si="2"/>
        <v>59.02</v>
      </c>
      <c r="K103" s="30">
        <f t="shared" si="3"/>
        <v>118.04</v>
      </c>
    </row>
    <row r="104" spans="1:11">
      <c r="A104" s="25" t="s">
        <v>128</v>
      </c>
      <c r="B104" s="25" t="s">
        <v>270</v>
      </c>
      <c r="C104" s="25" t="s">
        <v>253</v>
      </c>
      <c r="D104" s="25" t="s">
        <v>271</v>
      </c>
      <c r="E104" s="26" t="s">
        <v>272</v>
      </c>
      <c r="F104" s="25" t="s">
        <v>269</v>
      </c>
      <c r="G104" s="27">
        <v>2</v>
      </c>
      <c r="H104" s="28">
        <v>49.27</v>
      </c>
      <c r="I104" s="29" t="s">
        <v>130</v>
      </c>
      <c r="J104" s="28">
        <f t="shared" si="2"/>
        <v>62.28</v>
      </c>
      <c r="K104" s="30">
        <f t="shared" si="3"/>
        <v>124.56</v>
      </c>
    </row>
    <row r="105" spans="1:11" ht="25.35">
      <c r="A105" s="25" t="s">
        <v>128</v>
      </c>
      <c r="B105" s="25" t="s">
        <v>273</v>
      </c>
      <c r="C105" s="25" t="s">
        <v>58</v>
      </c>
      <c r="D105" s="25" t="s">
        <v>274</v>
      </c>
      <c r="E105" s="26" t="s">
        <v>275</v>
      </c>
      <c r="F105" s="25" t="s">
        <v>276</v>
      </c>
      <c r="G105" s="27">
        <v>2</v>
      </c>
      <c r="H105" s="28">
        <v>24.28</v>
      </c>
      <c r="I105" s="29" t="s">
        <v>130</v>
      </c>
      <c r="J105" s="28">
        <f t="shared" si="2"/>
        <v>30.69</v>
      </c>
      <c r="K105" s="30">
        <f t="shared" si="3"/>
        <v>61.38</v>
      </c>
    </row>
    <row r="106" spans="1:11" ht="25.35">
      <c r="A106" s="25" t="s">
        <v>128</v>
      </c>
      <c r="B106" s="25" t="s">
        <v>277</v>
      </c>
      <c r="C106" s="25" t="s">
        <v>58</v>
      </c>
      <c r="D106" s="25">
        <v>11321</v>
      </c>
      <c r="E106" s="26" t="s">
        <v>278</v>
      </c>
      <c r="F106" s="25" t="s">
        <v>276</v>
      </c>
      <c r="G106" s="27">
        <v>2</v>
      </c>
      <c r="H106" s="28">
        <v>21.8</v>
      </c>
      <c r="I106" s="29" t="s">
        <v>130</v>
      </c>
      <c r="J106" s="28">
        <f t="shared" si="2"/>
        <v>27.56</v>
      </c>
      <c r="K106" s="30">
        <f t="shared" si="3"/>
        <v>55.12</v>
      </c>
    </row>
    <row r="107" spans="1:11" ht="25.35">
      <c r="A107" s="25" t="s">
        <v>128</v>
      </c>
      <c r="B107" s="25" t="s">
        <v>279</v>
      </c>
      <c r="C107" s="25" t="s">
        <v>58</v>
      </c>
      <c r="D107" s="25">
        <v>11323</v>
      </c>
      <c r="E107" s="26" t="s">
        <v>280</v>
      </c>
      <c r="F107" s="25" t="s">
        <v>276</v>
      </c>
      <c r="G107" s="27">
        <v>2</v>
      </c>
      <c r="H107" s="28">
        <v>25.07</v>
      </c>
      <c r="I107" s="29" t="s">
        <v>130</v>
      </c>
      <c r="J107" s="28">
        <f t="shared" si="2"/>
        <v>31.69</v>
      </c>
      <c r="K107" s="30">
        <f t="shared" si="3"/>
        <v>63.38</v>
      </c>
    </row>
    <row r="108" spans="1:11">
      <c r="A108" s="25" t="s">
        <v>128</v>
      </c>
      <c r="B108" s="25" t="s">
        <v>281</v>
      </c>
      <c r="C108" s="25" t="s">
        <v>253</v>
      </c>
      <c r="D108" s="25" t="s">
        <v>282</v>
      </c>
      <c r="E108" s="26" t="s">
        <v>283</v>
      </c>
      <c r="F108" s="25" t="s">
        <v>256</v>
      </c>
      <c r="G108" s="27">
        <v>1</v>
      </c>
      <c r="H108" s="28">
        <v>224.41</v>
      </c>
      <c r="I108" s="29" t="s">
        <v>130</v>
      </c>
      <c r="J108" s="28">
        <f t="shared" si="2"/>
        <v>283.68</v>
      </c>
      <c r="K108" s="30">
        <f t="shared" si="3"/>
        <v>283.68</v>
      </c>
    </row>
    <row r="109" spans="1:11">
      <c r="A109" s="25" t="s">
        <v>128</v>
      </c>
      <c r="B109" s="25" t="s">
        <v>284</v>
      </c>
      <c r="C109" s="25" t="s">
        <v>253</v>
      </c>
      <c r="D109" s="25" t="s">
        <v>285</v>
      </c>
      <c r="E109" s="26" t="s">
        <v>286</v>
      </c>
      <c r="F109" s="25" t="s">
        <v>256</v>
      </c>
      <c r="G109" s="27">
        <v>1</v>
      </c>
      <c r="H109" s="28">
        <v>338.83</v>
      </c>
      <c r="I109" s="29" t="s">
        <v>130</v>
      </c>
      <c r="J109" s="28">
        <f t="shared" si="2"/>
        <v>428.32</v>
      </c>
      <c r="K109" s="30">
        <f t="shared" si="3"/>
        <v>428.32</v>
      </c>
    </row>
    <row r="110" spans="1:11" ht="25.35">
      <c r="A110" s="25" t="s">
        <v>128</v>
      </c>
      <c r="B110" s="25" t="s">
        <v>287</v>
      </c>
      <c r="C110" s="25" t="s">
        <v>58</v>
      </c>
      <c r="D110" s="25">
        <v>41892</v>
      </c>
      <c r="E110" s="26" t="s">
        <v>288</v>
      </c>
      <c r="F110" s="25" t="s">
        <v>276</v>
      </c>
      <c r="G110" s="27">
        <v>1</v>
      </c>
      <c r="H110" s="28">
        <v>85.83</v>
      </c>
      <c r="I110" s="29" t="s">
        <v>130</v>
      </c>
      <c r="J110" s="28">
        <f t="shared" si="2"/>
        <v>108.5</v>
      </c>
      <c r="K110" s="30">
        <f t="shared" si="3"/>
        <v>108.5</v>
      </c>
    </row>
    <row r="111" spans="1:11">
      <c r="A111" s="25" t="s">
        <v>128</v>
      </c>
      <c r="B111" s="25" t="s">
        <v>289</v>
      </c>
      <c r="C111" s="25" t="s">
        <v>253</v>
      </c>
      <c r="D111" s="25" t="s">
        <v>290</v>
      </c>
      <c r="E111" s="26" t="s">
        <v>291</v>
      </c>
      <c r="F111" s="25" t="s">
        <v>256</v>
      </c>
      <c r="G111" s="27">
        <v>1</v>
      </c>
      <c r="H111" s="28">
        <v>1200</v>
      </c>
      <c r="I111" s="29" t="s">
        <v>130</v>
      </c>
      <c r="J111" s="28">
        <f t="shared" si="2"/>
        <v>1516.92</v>
      </c>
      <c r="K111" s="30">
        <f t="shared" si="3"/>
        <v>1516.92</v>
      </c>
    </row>
    <row r="112" spans="1:11" ht="38.049999999999997">
      <c r="A112" s="25" t="s">
        <v>128</v>
      </c>
      <c r="B112" s="25" t="s">
        <v>292</v>
      </c>
      <c r="C112" s="25" t="s">
        <v>12</v>
      </c>
      <c r="D112" s="25">
        <v>83724</v>
      </c>
      <c r="E112" s="26" t="s">
        <v>44</v>
      </c>
      <c r="F112" s="25" t="s">
        <v>45</v>
      </c>
      <c r="G112" s="27">
        <v>134.07</v>
      </c>
      <c r="H112" s="28">
        <v>1.54</v>
      </c>
      <c r="I112" s="29" t="s">
        <v>130</v>
      </c>
      <c r="J112" s="28">
        <f t="shared" si="2"/>
        <v>1.95</v>
      </c>
      <c r="K112" s="30">
        <f t="shared" si="3"/>
        <v>261.44</v>
      </c>
    </row>
    <row r="113" spans="1:11" ht="25.35">
      <c r="A113" s="32" t="s">
        <v>170</v>
      </c>
      <c r="B113" s="32" t="s">
        <v>293</v>
      </c>
      <c r="C113" s="32"/>
      <c r="D113" s="33"/>
      <c r="E113" s="34" t="s">
        <v>294</v>
      </c>
      <c r="F113" s="32" t="s">
        <v>129</v>
      </c>
      <c r="G113" s="35"/>
      <c r="H113" s="35"/>
      <c r="I113" s="33"/>
      <c r="J113" s="33"/>
      <c r="K113" s="37">
        <f>K114+K162+K174</f>
        <v>266601.39</v>
      </c>
    </row>
    <row r="114" spans="1:11">
      <c r="A114" s="32" t="s">
        <v>295</v>
      </c>
      <c r="B114" s="32" t="s">
        <v>296</v>
      </c>
      <c r="C114" s="32" t="s">
        <v>25</v>
      </c>
      <c r="D114" s="33"/>
      <c r="E114" s="34" t="s">
        <v>297</v>
      </c>
      <c r="F114" s="32" t="s">
        <v>129</v>
      </c>
      <c r="G114" s="35"/>
      <c r="H114" s="35"/>
      <c r="I114" s="33"/>
      <c r="J114" s="33"/>
      <c r="K114" s="37">
        <f>SUM(K115:K161)</f>
        <v>180022.64</v>
      </c>
    </row>
    <row r="115" spans="1:11">
      <c r="A115" s="25" t="s">
        <v>128</v>
      </c>
      <c r="B115" s="25" t="s">
        <v>298</v>
      </c>
      <c r="C115" s="25" t="s">
        <v>25</v>
      </c>
      <c r="D115" s="25" t="s">
        <v>299</v>
      </c>
      <c r="E115" s="26" t="s">
        <v>300</v>
      </c>
      <c r="F115" s="25" t="s">
        <v>269</v>
      </c>
      <c r="G115" s="27">
        <v>1</v>
      </c>
      <c r="H115" s="28">
        <v>230</v>
      </c>
      <c r="I115" s="29" t="s">
        <v>139</v>
      </c>
      <c r="J115" s="28">
        <f t="shared" si="2"/>
        <v>257.60000000000002</v>
      </c>
      <c r="K115" s="30">
        <f t="shared" si="3"/>
        <v>257.60000000000002</v>
      </c>
    </row>
    <row r="116" spans="1:11">
      <c r="A116" s="25" t="s">
        <v>128</v>
      </c>
      <c r="B116" s="25" t="s">
        <v>301</v>
      </c>
      <c r="C116" s="25" t="s">
        <v>25</v>
      </c>
      <c r="D116" s="25" t="s">
        <v>302</v>
      </c>
      <c r="E116" s="26" t="s">
        <v>303</v>
      </c>
      <c r="F116" s="25" t="s">
        <v>269</v>
      </c>
      <c r="G116" s="27">
        <v>1</v>
      </c>
      <c r="H116" s="28">
        <v>2268.21</v>
      </c>
      <c r="I116" s="29" t="s">
        <v>139</v>
      </c>
      <c r="J116" s="28">
        <f t="shared" si="2"/>
        <v>2540.4</v>
      </c>
      <c r="K116" s="30">
        <f t="shared" si="3"/>
        <v>2540.4</v>
      </c>
    </row>
    <row r="117" spans="1:11">
      <c r="A117" s="25" t="s">
        <v>128</v>
      </c>
      <c r="B117" s="25" t="s">
        <v>304</v>
      </c>
      <c r="C117" s="25" t="s">
        <v>25</v>
      </c>
      <c r="D117" s="25" t="s">
        <v>305</v>
      </c>
      <c r="E117" s="26" t="s">
        <v>306</v>
      </c>
      <c r="F117" s="25" t="s">
        <v>269</v>
      </c>
      <c r="G117" s="27">
        <v>2</v>
      </c>
      <c r="H117" s="28">
        <v>276.76</v>
      </c>
      <c r="I117" s="29" t="s">
        <v>139</v>
      </c>
      <c r="J117" s="28">
        <f t="shared" si="2"/>
        <v>309.97000000000003</v>
      </c>
      <c r="K117" s="30">
        <f t="shared" si="3"/>
        <v>619.94000000000005</v>
      </c>
    </row>
    <row r="118" spans="1:11">
      <c r="A118" s="25" t="s">
        <v>128</v>
      </c>
      <c r="B118" s="25" t="s">
        <v>307</v>
      </c>
      <c r="C118" s="25" t="s">
        <v>25</v>
      </c>
      <c r="D118" s="25" t="s">
        <v>308</v>
      </c>
      <c r="E118" s="26" t="s">
        <v>309</v>
      </c>
      <c r="F118" s="25" t="s">
        <v>269</v>
      </c>
      <c r="G118" s="27">
        <v>8</v>
      </c>
      <c r="H118" s="28">
        <v>1125</v>
      </c>
      <c r="I118" s="29" t="s">
        <v>139</v>
      </c>
      <c r="J118" s="28">
        <f t="shared" si="2"/>
        <v>1260</v>
      </c>
      <c r="K118" s="30">
        <f t="shared" si="3"/>
        <v>10080</v>
      </c>
    </row>
    <row r="119" spans="1:11">
      <c r="A119" s="25" t="s">
        <v>128</v>
      </c>
      <c r="B119" s="25" t="s">
        <v>310</v>
      </c>
      <c r="C119" s="25" t="s">
        <v>25</v>
      </c>
      <c r="D119" s="25" t="s">
        <v>311</v>
      </c>
      <c r="E119" s="26" t="s">
        <v>312</v>
      </c>
      <c r="F119" s="25" t="s">
        <v>269</v>
      </c>
      <c r="G119" s="27">
        <v>2</v>
      </c>
      <c r="H119" s="28">
        <v>319.73</v>
      </c>
      <c r="I119" s="29" t="s">
        <v>139</v>
      </c>
      <c r="J119" s="28">
        <f t="shared" si="2"/>
        <v>358.1</v>
      </c>
      <c r="K119" s="30">
        <f t="shared" si="3"/>
        <v>716.2</v>
      </c>
    </row>
    <row r="120" spans="1:11">
      <c r="A120" s="25" t="s">
        <v>128</v>
      </c>
      <c r="B120" s="25" t="s">
        <v>313</v>
      </c>
      <c r="C120" s="25" t="s">
        <v>25</v>
      </c>
      <c r="D120" s="25" t="s">
        <v>314</v>
      </c>
      <c r="E120" s="26" t="s">
        <v>315</v>
      </c>
      <c r="F120" s="25" t="s">
        <v>269</v>
      </c>
      <c r="G120" s="27">
        <v>2</v>
      </c>
      <c r="H120" s="28">
        <v>1040</v>
      </c>
      <c r="I120" s="29" t="s">
        <v>139</v>
      </c>
      <c r="J120" s="28">
        <f t="shared" si="2"/>
        <v>1164.8</v>
      </c>
      <c r="K120" s="30">
        <f t="shared" si="3"/>
        <v>2329.6</v>
      </c>
    </row>
    <row r="121" spans="1:11">
      <c r="A121" s="25" t="s">
        <v>128</v>
      </c>
      <c r="B121" s="25" t="s">
        <v>316</v>
      </c>
      <c r="C121" s="25" t="s">
        <v>25</v>
      </c>
      <c r="D121" s="25" t="s">
        <v>317</v>
      </c>
      <c r="E121" s="26" t="s">
        <v>318</v>
      </c>
      <c r="F121" s="25" t="s">
        <v>269</v>
      </c>
      <c r="G121" s="27">
        <v>18</v>
      </c>
      <c r="H121" s="28">
        <v>1753.75</v>
      </c>
      <c r="I121" s="29" t="s">
        <v>139</v>
      </c>
      <c r="J121" s="28">
        <f t="shared" si="2"/>
        <v>1964.2</v>
      </c>
      <c r="K121" s="30">
        <f t="shared" si="3"/>
        <v>35355.599999999999</v>
      </c>
    </row>
    <row r="122" spans="1:11">
      <c r="A122" s="25" t="s">
        <v>128</v>
      </c>
      <c r="B122" s="25" t="s">
        <v>319</v>
      </c>
      <c r="C122" s="25" t="s">
        <v>25</v>
      </c>
      <c r="D122" s="25" t="s">
        <v>320</v>
      </c>
      <c r="E122" s="26" t="s">
        <v>321</v>
      </c>
      <c r="F122" s="25" t="s">
        <v>269</v>
      </c>
      <c r="G122" s="27">
        <v>2</v>
      </c>
      <c r="H122" s="28">
        <v>900</v>
      </c>
      <c r="I122" s="29" t="s">
        <v>139</v>
      </c>
      <c r="J122" s="28">
        <f t="shared" si="2"/>
        <v>1008</v>
      </c>
      <c r="K122" s="30">
        <f t="shared" si="3"/>
        <v>2016</v>
      </c>
    </row>
    <row r="123" spans="1:11">
      <c r="A123" s="25" t="s">
        <v>128</v>
      </c>
      <c r="B123" s="25" t="s">
        <v>322</v>
      </c>
      <c r="C123" s="25" t="s">
        <v>25</v>
      </c>
      <c r="D123" s="25" t="s">
        <v>323</v>
      </c>
      <c r="E123" s="26" t="s">
        <v>324</v>
      </c>
      <c r="F123" s="25" t="s">
        <v>269</v>
      </c>
      <c r="G123" s="27">
        <v>1</v>
      </c>
      <c r="H123" s="28">
        <v>259.60000000000002</v>
      </c>
      <c r="I123" s="29" t="s">
        <v>139</v>
      </c>
      <c r="J123" s="28">
        <f t="shared" si="2"/>
        <v>290.75</v>
      </c>
      <c r="K123" s="30">
        <f t="shared" si="3"/>
        <v>290.75</v>
      </c>
    </row>
    <row r="124" spans="1:11">
      <c r="A124" s="25" t="s">
        <v>128</v>
      </c>
      <c r="B124" s="25" t="s">
        <v>325</v>
      </c>
      <c r="C124" s="25" t="s">
        <v>25</v>
      </c>
      <c r="D124" s="25" t="s">
        <v>326</v>
      </c>
      <c r="E124" s="26" t="s">
        <v>327</v>
      </c>
      <c r="F124" s="25" t="s">
        <v>269</v>
      </c>
      <c r="G124" s="27">
        <v>7</v>
      </c>
      <c r="H124" s="28">
        <v>850</v>
      </c>
      <c r="I124" s="29" t="s">
        <v>139</v>
      </c>
      <c r="J124" s="28">
        <f t="shared" si="2"/>
        <v>952</v>
      </c>
      <c r="K124" s="30">
        <f t="shared" si="3"/>
        <v>6664</v>
      </c>
    </row>
    <row r="125" spans="1:11">
      <c r="A125" s="25" t="s">
        <v>128</v>
      </c>
      <c r="B125" s="25" t="s">
        <v>328</v>
      </c>
      <c r="C125" s="25" t="s">
        <v>25</v>
      </c>
      <c r="D125" s="25" t="s">
        <v>329</v>
      </c>
      <c r="E125" s="26" t="s">
        <v>330</v>
      </c>
      <c r="F125" s="25" t="s">
        <v>269</v>
      </c>
      <c r="G125" s="27">
        <v>2</v>
      </c>
      <c r="H125" s="28">
        <v>1940</v>
      </c>
      <c r="I125" s="29" t="s">
        <v>139</v>
      </c>
      <c r="J125" s="28">
        <f t="shared" si="2"/>
        <v>2172.8000000000002</v>
      </c>
      <c r="K125" s="30">
        <f t="shared" si="3"/>
        <v>4345.6000000000004</v>
      </c>
    </row>
    <row r="126" spans="1:11">
      <c r="A126" s="25" t="s">
        <v>128</v>
      </c>
      <c r="B126" s="25" t="s">
        <v>331</v>
      </c>
      <c r="C126" s="25" t="s">
        <v>25</v>
      </c>
      <c r="D126" s="25" t="s">
        <v>332</v>
      </c>
      <c r="E126" s="26" t="s">
        <v>333</v>
      </c>
      <c r="F126" s="25" t="s">
        <v>269</v>
      </c>
      <c r="G126" s="27">
        <v>2</v>
      </c>
      <c r="H126" s="28">
        <v>537.5</v>
      </c>
      <c r="I126" s="29" t="s">
        <v>139</v>
      </c>
      <c r="J126" s="28">
        <f t="shared" si="2"/>
        <v>602</v>
      </c>
      <c r="K126" s="30">
        <f t="shared" si="3"/>
        <v>1204</v>
      </c>
    </row>
    <row r="127" spans="1:11">
      <c r="A127" s="25" t="s">
        <v>128</v>
      </c>
      <c r="B127" s="25" t="s">
        <v>334</v>
      </c>
      <c r="C127" s="25" t="s">
        <v>25</v>
      </c>
      <c r="D127" s="25" t="s">
        <v>335</v>
      </c>
      <c r="E127" s="26" t="s">
        <v>336</v>
      </c>
      <c r="F127" s="25" t="s">
        <v>269</v>
      </c>
      <c r="G127" s="27">
        <v>2</v>
      </c>
      <c r="H127" s="28">
        <v>3407</v>
      </c>
      <c r="I127" s="29" t="s">
        <v>139</v>
      </c>
      <c r="J127" s="28">
        <f t="shared" si="2"/>
        <v>3815.84</v>
      </c>
      <c r="K127" s="30">
        <f t="shared" si="3"/>
        <v>7631.68</v>
      </c>
    </row>
    <row r="128" spans="1:11">
      <c r="A128" s="25" t="s">
        <v>128</v>
      </c>
      <c r="B128" s="25" t="s">
        <v>337</v>
      </c>
      <c r="C128" s="25" t="s">
        <v>25</v>
      </c>
      <c r="D128" s="25" t="s">
        <v>338</v>
      </c>
      <c r="E128" s="26" t="s">
        <v>339</v>
      </c>
      <c r="F128" s="25" t="s">
        <v>269</v>
      </c>
      <c r="G128" s="27">
        <v>2</v>
      </c>
      <c r="H128" s="28">
        <v>1200</v>
      </c>
      <c r="I128" s="29" t="s">
        <v>139</v>
      </c>
      <c r="J128" s="28">
        <f t="shared" si="2"/>
        <v>1344</v>
      </c>
      <c r="K128" s="30">
        <f t="shared" si="3"/>
        <v>2688</v>
      </c>
    </row>
    <row r="129" spans="1:11">
      <c r="A129" s="25" t="s">
        <v>128</v>
      </c>
      <c r="B129" s="25" t="s">
        <v>340</v>
      </c>
      <c r="C129" s="25" t="s">
        <v>25</v>
      </c>
      <c r="D129" s="25" t="s">
        <v>341</v>
      </c>
      <c r="E129" s="26" t="s">
        <v>342</v>
      </c>
      <c r="F129" s="25" t="s">
        <v>269</v>
      </c>
      <c r="G129" s="27">
        <v>1</v>
      </c>
      <c r="H129" s="28">
        <v>775</v>
      </c>
      <c r="I129" s="29" t="s">
        <v>139</v>
      </c>
      <c r="J129" s="28">
        <f t="shared" si="2"/>
        <v>868</v>
      </c>
      <c r="K129" s="30">
        <f t="shared" si="3"/>
        <v>868</v>
      </c>
    </row>
    <row r="130" spans="1:11">
      <c r="A130" s="25" t="s">
        <v>128</v>
      </c>
      <c r="B130" s="25" t="s">
        <v>343</v>
      </c>
      <c r="C130" s="25" t="s">
        <v>25</v>
      </c>
      <c r="D130" s="25" t="s">
        <v>344</v>
      </c>
      <c r="E130" s="26" t="s">
        <v>345</v>
      </c>
      <c r="F130" s="25" t="s">
        <v>269</v>
      </c>
      <c r="G130" s="27">
        <v>1</v>
      </c>
      <c r="H130" s="28">
        <v>1500</v>
      </c>
      <c r="I130" s="29" t="s">
        <v>139</v>
      </c>
      <c r="J130" s="28">
        <f t="shared" si="2"/>
        <v>1680</v>
      </c>
      <c r="K130" s="30">
        <f t="shared" si="3"/>
        <v>1680</v>
      </c>
    </row>
    <row r="131" spans="1:11">
      <c r="A131" s="25" t="s">
        <v>128</v>
      </c>
      <c r="B131" s="25" t="s">
        <v>346</v>
      </c>
      <c r="C131" s="25" t="s">
        <v>25</v>
      </c>
      <c r="D131" s="25" t="s">
        <v>347</v>
      </c>
      <c r="E131" s="26" t="s">
        <v>348</v>
      </c>
      <c r="F131" s="25" t="s">
        <v>269</v>
      </c>
      <c r="G131" s="27">
        <v>2</v>
      </c>
      <c r="H131" s="28">
        <v>1543</v>
      </c>
      <c r="I131" s="29" t="s">
        <v>139</v>
      </c>
      <c r="J131" s="28">
        <f t="shared" si="2"/>
        <v>1728.16</v>
      </c>
      <c r="K131" s="30">
        <f t="shared" si="3"/>
        <v>3456.32</v>
      </c>
    </row>
    <row r="132" spans="1:11">
      <c r="A132" s="25" t="s">
        <v>128</v>
      </c>
      <c r="B132" s="25" t="s">
        <v>349</v>
      </c>
      <c r="C132" s="25" t="s">
        <v>25</v>
      </c>
      <c r="D132" s="25" t="s">
        <v>350</v>
      </c>
      <c r="E132" s="26" t="s">
        <v>351</v>
      </c>
      <c r="F132" s="25" t="s">
        <v>269</v>
      </c>
      <c r="G132" s="27">
        <v>1</v>
      </c>
      <c r="H132" s="28">
        <v>1372.5</v>
      </c>
      <c r="I132" s="29" t="s">
        <v>139</v>
      </c>
      <c r="J132" s="28">
        <f t="shared" si="2"/>
        <v>1537.2</v>
      </c>
      <c r="K132" s="30">
        <f t="shared" si="3"/>
        <v>1537.2</v>
      </c>
    </row>
    <row r="133" spans="1:11">
      <c r="A133" s="25" t="s">
        <v>128</v>
      </c>
      <c r="B133" s="25" t="s">
        <v>352</v>
      </c>
      <c r="C133" s="25" t="s">
        <v>25</v>
      </c>
      <c r="D133" s="25" t="s">
        <v>353</v>
      </c>
      <c r="E133" s="26" t="s">
        <v>354</v>
      </c>
      <c r="F133" s="25" t="s">
        <v>269</v>
      </c>
      <c r="G133" s="27">
        <v>1</v>
      </c>
      <c r="H133" s="28">
        <v>1510.5</v>
      </c>
      <c r="I133" s="29" t="s">
        <v>139</v>
      </c>
      <c r="J133" s="28">
        <f t="shared" si="2"/>
        <v>1691.76</v>
      </c>
      <c r="K133" s="30">
        <f t="shared" si="3"/>
        <v>1691.76</v>
      </c>
    </row>
    <row r="134" spans="1:11">
      <c r="A134" s="25" t="s">
        <v>128</v>
      </c>
      <c r="B134" s="25" t="s">
        <v>355</v>
      </c>
      <c r="C134" s="25" t="s">
        <v>25</v>
      </c>
      <c r="D134" s="25" t="s">
        <v>356</v>
      </c>
      <c r="E134" s="26" t="s">
        <v>357</v>
      </c>
      <c r="F134" s="25" t="s">
        <v>269</v>
      </c>
      <c r="G134" s="27">
        <v>3</v>
      </c>
      <c r="H134" s="28">
        <v>1211</v>
      </c>
      <c r="I134" s="29" t="s">
        <v>139</v>
      </c>
      <c r="J134" s="28">
        <f t="shared" si="2"/>
        <v>1356.32</v>
      </c>
      <c r="K134" s="30">
        <f t="shared" si="3"/>
        <v>4068.96</v>
      </c>
    </row>
    <row r="135" spans="1:11">
      <c r="A135" s="25" t="s">
        <v>128</v>
      </c>
      <c r="B135" s="25" t="s">
        <v>358</v>
      </c>
      <c r="C135" s="25" t="s">
        <v>25</v>
      </c>
      <c r="D135" s="25" t="s">
        <v>359</v>
      </c>
      <c r="E135" s="26" t="s">
        <v>360</v>
      </c>
      <c r="F135" s="25" t="s">
        <v>269</v>
      </c>
      <c r="G135" s="27">
        <v>1</v>
      </c>
      <c r="H135" s="28">
        <v>2090</v>
      </c>
      <c r="I135" s="29" t="s">
        <v>139</v>
      </c>
      <c r="J135" s="28">
        <f t="shared" si="2"/>
        <v>2340.8000000000002</v>
      </c>
      <c r="K135" s="30">
        <f t="shared" si="3"/>
        <v>2340.8000000000002</v>
      </c>
    </row>
    <row r="136" spans="1:11">
      <c r="A136" s="25" t="s">
        <v>128</v>
      </c>
      <c r="B136" s="25" t="s">
        <v>361</v>
      </c>
      <c r="C136" s="25" t="s">
        <v>25</v>
      </c>
      <c r="D136" s="25" t="s">
        <v>362</v>
      </c>
      <c r="E136" s="26" t="s">
        <v>363</v>
      </c>
      <c r="F136" s="25" t="s">
        <v>269</v>
      </c>
      <c r="G136" s="27">
        <v>2</v>
      </c>
      <c r="H136" s="28">
        <v>7329.86</v>
      </c>
      <c r="I136" s="29" t="s">
        <v>139</v>
      </c>
      <c r="J136" s="28">
        <f t="shared" si="2"/>
        <v>8209.44</v>
      </c>
      <c r="K136" s="30">
        <f t="shared" si="3"/>
        <v>16418.88</v>
      </c>
    </row>
    <row r="137" spans="1:11">
      <c r="A137" s="25" t="s">
        <v>128</v>
      </c>
      <c r="B137" s="25" t="s">
        <v>364</v>
      </c>
      <c r="C137" s="25" t="s">
        <v>25</v>
      </c>
      <c r="D137" s="25" t="s">
        <v>365</v>
      </c>
      <c r="E137" s="26" t="s">
        <v>366</v>
      </c>
      <c r="F137" s="25" t="s">
        <v>269</v>
      </c>
      <c r="G137" s="27">
        <v>3</v>
      </c>
      <c r="H137" s="28">
        <v>1498</v>
      </c>
      <c r="I137" s="29" t="s">
        <v>139</v>
      </c>
      <c r="J137" s="28">
        <f t="shared" si="2"/>
        <v>1677.76</v>
      </c>
      <c r="K137" s="30">
        <f t="shared" si="3"/>
        <v>5033.28</v>
      </c>
    </row>
    <row r="138" spans="1:11" ht="25.35">
      <c r="A138" s="25" t="s">
        <v>128</v>
      </c>
      <c r="B138" s="25" t="s">
        <v>367</v>
      </c>
      <c r="C138" s="25" t="s">
        <v>25</v>
      </c>
      <c r="D138" s="25" t="s">
        <v>368</v>
      </c>
      <c r="E138" s="26" t="s">
        <v>369</v>
      </c>
      <c r="F138" s="25" t="s">
        <v>269</v>
      </c>
      <c r="G138" s="27">
        <v>2</v>
      </c>
      <c r="H138" s="28">
        <v>1285</v>
      </c>
      <c r="I138" s="29" t="s">
        <v>139</v>
      </c>
      <c r="J138" s="28">
        <f t="shared" si="2"/>
        <v>1439.2</v>
      </c>
      <c r="K138" s="30">
        <f t="shared" si="3"/>
        <v>2878.4</v>
      </c>
    </row>
    <row r="139" spans="1:11" ht="25.35">
      <c r="A139" s="25" t="s">
        <v>128</v>
      </c>
      <c r="B139" s="25" t="s">
        <v>370</v>
      </c>
      <c r="C139" s="25" t="s">
        <v>25</v>
      </c>
      <c r="D139" s="25" t="s">
        <v>371</v>
      </c>
      <c r="E139" s="26" t="s">
        <v>372</v>
      </c>
      <c r="F139" s="25" t="s">
        <v>269</v>
      </c>
      <c r="G139" s="27">
        <v>1</v>
      </c>
      <c r="H139" s="28">
        <v>2145</v>
      </c>
      <c r="I139" s="29" t="s">
        <v>139</v>
      </c>
      <c r="J139" s="28">
        <f t="shared" si="2"/>
        <v>2402.4</v>
      </c>
      <c r="K139" s="30">
        <f t="shared" si="3"/>
        <v>2402.4</v>
      </c>
    </row>
    <row r="140" spans="1:11" ht="25.35">
      <c r="A140" s="25" t="s">
        <v>128</v>
      </c>
      <c r="B140" s="25" t="s">
        <v>373</v>
      </c>
      <c r="C140" s="25" t="s">
        <v>25</v>
      </c>
      <c r="D140" s="25" t="s">
        <v>374</v>
      </c>
      <c r="E140" s="26" t="s">
        <v>375</v>
      </c>
      <c r="F140" s="25" t="s">
        <v>269</v>
      </c>
      <c r="G140" s="27">
        <v>3</v>
      </c>
      <c r="H140" s="28">
        <v>5400</v>
      </c>
      <c r="I140" s="29" t="s">
        <v>139</v>
      </c>
      <c r="J140" s="28">
        <f t="shared" si="2"/>
        <v>6048</v>
      </c>
      <c r="K140" s="30">
        <f t="shared" si="3"/>
        <v>18144</v>
      </c>
    </row>
    <row r="141" spans="1:11">
      <c r="A141" s="25" t="s">
        <v>128</v>
      </c>
      <c r="B141" s="25" t="s">
        <v>376</v>
      </c>
      <c r="C141" s="25" t="s">
        <v>25</v>
      </c>
      <c r="D141" s="25" t="s">
        <v>377</v>
      </c>
      <c r="E141" s="26" t="s">
        <v>378</v>
      </c>
      <c r="F141" s="25" t="s">
        <v>269</v>
      </c>
      <c r="G141" s="27">
        <v>1</v>
      </c>
      <c r="H141" s="28">
        <v>153.01499999999999</v>
      </c>
      <c r="I141" s="29" t="s">
        <v>139</v>
      </c>
      <c r="J141" s="28">
        <f t="shared" si="2"/>
        <v>171.38</v>
      </c>
      <c r="K141" s="30">
        <f t="shared" si="3"/>
        <v>171.38</v>
      </c>
    </row>
    <row r="142" spans="1:11">
      <c r="A142" s="25" t="s">
        <v>128</v>
      </c>
      <c r="B142" s="25" t="s">
        <v>379</v>
      </c>
      <c r="C142" s="25" t="s">
        <v>25</v>
      </c>
      <c r="D142" s="25" t="s">
        <v>380</v>
      </c>
      <c r="E142" s="26" t="s">
        <v>381</v>
      </c>
      <c r="F142" s="25" t="s">
        <v>269</v>
      </c>
      <c r="G142" s="27">
        <v>2</v>
      </c>
      <c r="H142" s="28">
        <v>142</v>
      </c>
      <c r="I142" s="29" t="s">
        <v>139</v>
      </c>
      <c r="J142" s="28">
        <f t="shared" si="2"/>
        <v>159.04</v>
      </c>
      <c r="K142" s="30">
        <f t="shared" si="3"/>
        <v>318.08</v>
      </c>
    </row>
    <row r="143" spans="1:11">
      <c r="A143" s="25" t="s">
        <v>128</v>
      </c>
      <c r="B143" s="25" t="s">
        <v>382</v>
      </c>
      <c r="C143" s="25" t="s">
        <v>25</v>
      </c>
      <c r="D143" s="25" t="s">
        <v>383</v>
      </c>
      <c r="E143" s="26" t="s">
        <v>384</v>
      </c>
      <c r="F143" s="25" t="s">
        <v>269</v>
      </c>
      <c r="G143" s="27">
        <v>1</v>
      </c>
      <c r="H143" s="28">
        <v>760</v>
      </c>
      <c r="I143" s="29" t="s">
        <v>139</v>
      </c>
      <c r="J143" s="28">
        <f t="shared" si="2"/>
        <v>851.2</v>
      </c>
      <c r="K143" s="30">
        <f t="shared" si="3"/>
        <v>851.2</v>
      </c>
    </row>
    <row r="144" spans="1:11">
      <c r="A144" s="25" t="s">
        <v>128</v>
      </c>
      <c r="B144" s="25" t="s">
        <v>385</v>
      </c>
      <c r="C144" s="25" t="s">
        <v>25</v>
      </c>
      <c r="D144" s="25" t="s">
        <v>386</v>
      </c>
      <c r="E144" s="26" t="s">
        <v>387</v>
      </c>
      <c r="F144" s="25" t="s">
        <v>269</v>
      </c>
      <c r="G144" s="27">
        <v>2</v>
      </c>
      <c r="H144" s="28">
        <v>344</v>
      </c>
      <c r="I144" s="29" t="s">
        <v>139</v>
      </c>
      <c r="J144" s="28">
        <f t="shared" si="2"/>
        <v>385.28</v>
      </c>
      <c r="K144" s="30">
        <f t="shared" si="3"/>
        <v>770.56</v>
      </c>
    </row>
    <row r="145" spans="1:11">
      <c r="A145" s="25" t="s">
        <v>128</v>
      </c>
      <c r="B145" s="25" t="s">
        <v>388</v>
      </c>
      <c r="C145" s="25" t="s">
        <v>25</v>
      </c>
      <c r="D145" s="25" t="s">
        <v>389</v>
      </c>
      <c r="E145" s="26" t="s">
        <v>390</v>
      </c>
      <c r="F145" s="25" t="s">
        <v>269</v>
      </c>
      <c r="G145" s="27">
        <v>1</v>
      </c>
      <c r="H145" s="28">
        <v>240</v>
      </c>
      <c r="I145" s="29" t="s">
        <v>139</v>
      </c>
      <c r="J145" s="28">
        <f t="shared" si="2"/>
        <v>268.8</v>
      </c>
      <c r="K145" s="30">
        <f t="shared" si="3"/>
        <v>268.8</v>
      </c>
    </row>
    <row r="146" spans="1:11">
      <c r="A146" s="25" t="s">
        <v>128</v>
      </c>
      <c r="B146" s="25" t="s">
        <v>391</v>
      </c>
      <c r="C146" s="25" t="s">
        <v>25</v>
      </c>
      <c r="D146" s="25" t="s">
        <v>392</v>
      </c>
      <c r="E146" s="26" t="s">
        <v>393</v>
      </c>
      <c r="F146" s="25" t="s">
        <v>269</v>
      </c>
      <c r="G146" s="27">
        <v>7</v>
      </c>
      <c r="H146" s="28">
        <v>312.5</v>
      </c>
      <c r="I146" s="29" t="s">
        <v>139</v>
      </c>
      <c r="J146" s="28">
        <f t="shared" si="2"/>
        <v>350</v>
      </c>
      <c r="K146" s="30">
        <f t="shared" si="3"/>
        <v>2450</v>
      </c>
    </row>
    <row r="147" spans="1:11">
      <c r="A147" s="25" t="s">
        <v>128</v>
      </c>
      <c r="B147" s="25" t="s">
        <v>394</v>
      </c>
      <c r="C147" s="25" t="s">
        <v>25</v>
      </c>
      <c r="D147" s="25" t="s">
        <v>395</v>
      </c>
      <c r="E147" s="26" t="s">
        <v>396</v>
      </c>
      <c r="F147" s="25" t="s">
        <v>269</v>
      </c>
      <c r="G147" s="27">
        <v>2</v>
      </c>
      <c r="H147" s="28">
        <v>210</v>
      </c>
      <c r="I147" s="29" t="s">
        <v>139</v>
      </c>
      <c r="J147" s="28">
        <f t="shared" si="2"/>
        <v>235.2</v>
      </c>
      <c r="K147" s="30">
        <f t="shared" si="3"/>
        <v>470.4</v>
      </c>
    </row>
    <row r="148" spans="1:11">
      <c r="A148" s="25" t="s">
        <v>128</v>
      </c>
      <c r="B148" s="25" t="s">
        <v>397</v>
      </c>
      <c r="C148" s="25" t="s">
        <v>25</v>
      </c>
      <c r="D148" s="25" t="s">
        <v>398</v>
      </c>
      <c r="E148" s="26" t="s">
        <v>399</v>
      </c>
      <c r="F148" s="25" t="s">
        <v>269</v>
      </c>
      <c r="G148" s="27">
        <v>7</v>
      </c>
      <c r="H148" s="28">
        <v>372.5</v>
      </c>
      <c r="I148" s="29" t="s">
        <v>139</v>
      </c>
      <c r="J148" s="28">
        <f t="shared" si="2"/>
        <v>417.2</v>
      </c>
      <c r="K148" s="30">
        <f t="shared" si="3"/>
        <v>2920.4</v>
      </c>
    </row>
    <row r="149" spans="1:11">
      <c r="A149" s="25" t="s">
        <v>128</v>
      </c>
      <c r="B149" s="25" t="s">
        <v>400</v>
      </c>
      <c r="C149" s="25" t="s">
        <v>25</v>
      </c>
      <c r="D149" s="25" t="s">
        <v>401</v>
      </c>
      <c r="E149" s="26" t="s">
        <v>402</v>
      </c>
      <c r="F149" s="25" t="s">
        <v>269</v>
      </c>
      <c r="G149" s="27">
        <v>1</v>
      </c>
      <c r="H149" s="28">
        <v>435.8</v>
      </c>
      <c r="I149" s="29" t="s">
        <v>139</v>
      </c>
      <c r="J149" s="28">
        <f t="shared" si="2"/>
        <v>488.1</v>
      </c>
      <c r="K149" s="30">
        <f t="shared" si="3"/>
        <v>488.1</v>
      </c>
    </row>
    <row r="150" spans="1:11">
      <c r="A150" s="25" t="s">
        <v>128</v>
      </c>
      <c r="B150" s="25" t="s">
        <v>403</v>
      </c>
      <c r="C150" s="25" t="s">
        <v>25</v>
      </c>
      <c r="D150" s="25" t="s">
        <v>404</v>
      </c>
      <c r="E150" s="26" t="s">
        <v>405</v>
      </c>
      <c r="F150" s="25" t="s">
        <v>269</v>
      </c>
      <c r="G150" s="27">
        <v>1</v>
      </c>
      <c r="H150" s="28">
        <v>338.75</v>
      </c>
      <c r="I150" s="29" t="s">
        <v>139</v>
      </c>
      <c r="J150" s="28">
        <f t="shared" si="2"/>
        <v>379.4</v>
      </c>
      <c r="K150" s="30">
        <f t="shared" si="3"/>
        <v>379.4</v>
      </c>
    </row>
    <row r="151" spans="1:11">
      <c r="A151" s="25" t="s">
        <v>128</v>
      </c>
      <c r="B151" s="25" t="s">
        <v>406</v>
      </c>
      <c r="C151" s="25" t="s">
        <v>25</v>
      </c>
      <c r="D151" s="25" t="s">
        <v>407</v>
      </c>
      <c r="E151" s="26" t="s">
        <v>408</v>
      </c>
      <c r="F151" s="25" t="s">
        <v>269</v>
      </c>
      <c r="G151" s="27">
        <v>3</v>
      </c>
      <c r="H151" s="28">
        <v>520.5</v>
      </c>
      <c r="I151" s="29" t="s">
        <v>139</v>
      </c>
      <c r="J151" s="28">
        <f t="shared" si="2"/>
        <v>582.96</v>
      </c>
      <c r="K151" s="30">
        <f t="shared" si="3"/>
        <v>1748.88</v>
      </c>
    </row>
    <row r="152" spans="1:11" ht="25.35">
      <c r="A152" s="25" t="s">
        <v>128</v>
      </c>
      <c r="B152" s="25" t="s">
        <v>409</v>
      </c>
      <c r="C152" s="25" t="s">
        <v>25</v>
      </c>
      <c r="D152" s="25" t="s">
        <v>410</v>
      </c>
      <c r="E152" s="26" t="s">
        <v>411</v>
      </c>
      <c r="F152" s="25" t="s">
        <v>269</v>
      </c>
      <c r="G152" s="27">
        <v>1</v>
      </c>
      <c r="H152" s="28">
        <v>810</v>
      </c>
      <c r="I152" s="29" t="s">
        <v>139</v>
      </c>
      <c r="J152" s="28">
        <f t="shared" si="2"/>
        <v>907.2</v>
      </c>
      <c r="K152" s="30">
        <f t="shared" si="3"/>
        <v>907.2</v>
      </c>
    </row>
    <row r="153" spans="1:11" ht="25.35">
      <c r="A153" s="25" t="s">
        <v>128</v>
      </c>
      <c r="B153" s="25" t="s">
        <v>412</v>
      </c>
      <c r="C153" s="25" t="s">
        <v>25</v>
      </c>
      <c r="D153" s="25" t="s">
        <v>368</v>
      </c>
      <c r="E153" s="26" t="s">
        <v>369</v>
      </c>
      <c r="F153" s="25" t="s">
        <v>269</v>
      </c>
      <c r="G153" s="27">
        <v>2</v>
      </c>
      <c r="H153" s="28">
        <v>1285</v>
      </c>
      <c r="I153" s="29" t="s">
        <v>139</v>
      </c>
      <c r="J153" s="28">
        <f t="shared" ref="J153:J216" si="4">IF(I153=$L$1,ROUND(H153*(1+$M$1),2),IF(I153=$L$2,ROUND(H153*(1+$M$2),2),"ERRO"))</f>
        <v>1439.2</v>
      </c>
      <c r="K153" s="30">
        <f t="shared" ref="K153:K216" si="5">ROUND(J153*G153,2)</f>
        <v>2878.4</v>
      </c>
    </row>
    <row r="154" spans="1:11" ht="25.35">
      <c r="A154" s="25" t="s">
        <v>128</v>
      </c>
      <c r="B154" s="25" t="s">
        <v>413</v>
      </c>
      <c r="C154" s="25" t="s">
        <v>25</v>
      </c>
      <c r="D154" s="25" t="s">
        <v>414</v>
      </c>
      <c r="E154" s="26" t="s">
        <v>415</v>
      </c>
      <c r="F154" s="25" t="s">
        <v>269</v>
      </c>
      <c r="G154" s="27">
        <v>1</v>
      </c>
      <c r="H154" s="28">
        <v>810</v>
      </c>
      <c r="I154" s="29" t="s">
        <v>139</v>
      </c>
      <c r="J154" s="28">
        <f t="shared" si="4"/>
        <v>907.2</v>
      </c>
      <c r="K154" s="30">
        <f t="shared" si="5"/>
        <v>907.2</v>
      </c>
    </row>
    <row r="155" spans="1:11" ht="38.049999999999997">
      <c r="A155" s="25" t="s">
        <v>128</v>
      </c>
      <c r="B155" s="25" t="s">
        <v>416</v>
      </c>
      <c r="C155" s="25" t="s">
        <v>12</v>
      </c>
      <c r="D155" s="25" t="s">
        <v>417</v>
      </c>
      <c r="E155" s="26" t="s">
        <v>44</v>
      </c>
      <c r="F155" s="25" t="s">
        <v>45</v>
      </c>
      <c r="G155" s="27">
        <v>4452.2</v>
      </c>
      <c r="H155" s="28">
        <v>1.54</v>
      </c>
      <c r="I155" s="29" t="s">
        <v>130</v>
      </c>
      <c r="J155" s="28">
        <f t="shared" si="4"/>
        <v>1.95</v>
      </c>
      <c r="K155" s="30">
        <f t="shared" si="5"/>
        <v>8681.7900000000009</v>
      </c>
    </row>
    <row r="156" spans="1:11">
      <c r="A156" s="25" t="s">
        <v>128</v>
      </c>
      <c r="B156" s="25" t="s">
        <v>418</v>
      </c>
      <c r="C156" s="25" t="s">
        <v>163</v>
      </c>
      <c r="D156" s="25" t="s">
        <v>121</v>
      </c>
      <c r="E156" s="26" t="s">
        <v>47</v>
      </c>
      <c r="F156" s="25" t="s">
        <v>269</v>
      </c>
      <c r="G156" s="27">
        <v>4</v>
      </c>
      <c r="H156" s="28">
        <v>187.82999999999998</v>
      </c>
      <c r="I156" s="29" t="s">
        <v>130</v>
      </c>
      <c r="J156" s="28">
        <f t="shared" si="4"/>
        <v>237.44</v>
      </c>
      <c r="K156" s="30">
        <f t="shared" si="5"/>
        <v>949.76</v>
      </c>
    </row>
    <row r="157" spans="1:11">
      <c r="A157" s="25" t="s">
        <v>128</v>
      </c>
      <c r="B157" s="25" t="s">
        <v>419</v>
      </c>
      <c r="C157" s="25" t="s">
        <v>163</v>
      </c>
      <c r="D157" s="25" t="s">
        <v>123</v>
      </c>
      <c r="E157" s="26" t="s">
        <v>420</v>
      </c>
      <c r="F157" s="25" t="s">
        <v>269</v>
      </c>
      <c r="G157" s="27">
        <v>3</v>
      </c>
      <c r="H157" s="28">
        <v>732.43000000000006</v>
      </c>
      <c r="I157" s="29" t="s">
        <v>130</v>
      </c>
      <c r="J157" s="28">
        <f t="shared" si="4"/>
        <v>925.86</v>
      </c>
      <c r="K157" s="30">
        <f t="shared" si="5"/>
        <v>2777.58</v>
      </c>
    </row>
    <row r="158" spans="1:11">
      <c r="A158" s="25" t="s">
        <v>128</v>
      </c>
      <c r="B158" s="25" t="s">
        <v>421</v>
      </c>
      <c r="C158" s="25" t="s">
        <v>163</v>
      </c>
      <c r="D158" s="25" t="s">
        <v>67</v>
      </c>
      <c r="E158" s="26" t="s">
        <v>422</v>
      </c>
      <c r="F158" s="25" t="s">
        <v>269</v>
      </c>
      <c r="G158" s="27">
        <v>1</v>
      </c>
      <c r="H158" s="28">
        <v>35.14</v>
      </c>
      <c r="I158" s="29" t="s">
        <v>130</v>
      </c>
      <c r="J158" s="28">
        <f t="shared" si="4"/>
        <v>44.42</v>
      </c>
      <c r="K158" s="30">
        <f t="shared" si="5"/>
        <v>44.42</v>
      </c>
    </row>
    <row r="159" spans="1:11">
      <c r="A159" s="25" t="s">
        <v>128</v>
      </c>
      <c r="B159" s="25" t="s">
        <v>423</v>
      </c>
      <c r="C159" s="25" t="s">
        <v>163</v>
      </c>
      <c r="D159" s="25" t="s">
        <v>424</v>
      </c>
      <c r="E159" s="26" t="s">
        <v>425</v>
      </c>
      <c r="F159" s="25" t="s">
        <v>269</v>
      </c>
      <c r="G159" s="27">
        <v>4</v>
      </c>
      <c r="H159" s="28">
        <v>169.60000000000002</v>
      </c>
      <c r="I159" s="29" t="s">
        <v>130</v>
      </c>
      <c r="J159" s="28">
        <f t="shared" si="4"/>
        <v>214.39</v>
      </c>
      <c r="K159" s="30">
        <f t="shared" si="5"/>
        <v>857.56</v>
      </c>
    </row>
    <row r="160" spans="1:11">
      <c r="A160" s="25" t="s">
        <v>128</v>
      </c>
      <c r="B160" s="25" t="s">
        <v>426</v>
      </c>
      <c r="C160" s="25" t="s">
        <v>163</v>
      </c>
      <c r="D160" s="25" t="s">
        <v>68</v>
      </c>
      <c r="E160" s="26" t="s">
        <v>427</v>
      </c>
      <c r="F160" s="25" t="s">
        <v>269</v>
      </c>
      <c r="G160" s="27">
        <v>1</v>
      </c>
      <c r="H160" s="28">
        <v>219.72000000000003</v>
      </c>
      <c r="I160" s="29" t="s">
        <v>130</v>
      </c>
      <c r="J160" s="28">
        <f t="shared" si="4"/>
        <v>277.75</v>
      </c>
      <c r="K160" s="30">
        <f t="shared" si="5"/>
        <v>277.75</v>
      </c>
    </row>
    <row r="161" spans="1:11" ht="25.35">
      <c r="A161" s="25" t="s">
        <v>128</v>
      </c>
      <c r="B161" s="25" t="s">
        <v>428</v>
      </c>
      <c r="C161" s="25" t="s">
        <v>163</v>
      </c>
      <c r="D161" s="25" t="s">
        <v>120</v>
      </c>
      <c r="E161" s="26" t="s">
        <v>429</v>
      </c>
      <c r="F161" s="25" t="s">
        <v>269</v>
      </c>
      <c r="G161" s="27">
        <v>13</v>
      </c>
      <c r="H161" s="28">
        <v>830.29</v>
      </c>
      <c r="I161" s="29" t="s">
        <v>130</v>
      </c>
      <c r="J161" s="28">
        <f t="shared" si="4"/>
        <v>1049.57</v>
      </c>
      <c r="K161" s="30">
        <f t="shared" si="5"/>
        <v>13644.41</v>
      </c>
    </row>
    <row r="162" spans="1:11">
      <c r="A162" s="32" t="s">
        <v>295</v>
      </c>
      <c r="B162" s="32" t="s">
        <v>430</v>
      </c>
      <c r="C162" s="32"/>
      <c r="D162" s="33"/>
      <c r="E162" s="34" t="s">
        <v>431</v>
      </c>
      <c r="F162" s="32" t="s">
        <v>129</v>
      </c>
      <c r="G162" s="35"/>
      <c r="H162" s="35"/>
      <c r="I162" s="33"/>
      <c r="J162" s="33"/>
      <c r="K162" s="37">
        <f>SUM(K163:K173)</f>
        <v>45025.979999999996</v>
      </c>
    </row>
    <row r="163" spans="1:11">
      <c r="A163" s="25" t="s">
        <v>128</v>
      </c>
      <c r="B163" s="25" t="s">
        <v>432</v>
      </c>
      <c r="C163" s="25" t="s">
        <v>25</v>
      </c>
      <c r="D163" s="25" t="s">
        <v>433</v>
      </c>
      <c r="E163" s="26" t="s">
        <v>434</v>
      </c>
      <c r="F163" s="25" t="s">
        <v>269</v>
      </c>
      <c r="G163" s="27">
        <v>4</v>
      </c>
      <c r="H163" s="28">
        <v>195</v>
      </c>
      <c r="I163" s="29" t="s">
        <v>139</v>
      </c>
      <c r="J163" s="28">
        <f t="shared" si="4"/>
        <v>218.4</v>
      </c>
      <c r="K163" s="30">
        <f t="shared" si="5"/>
        <v>873.6</v>
      </c>
    </row>
    <row r="164" spans="1:11">
      <c r="A164" s="25" t="s">
        <v>128</v>
      </c>
      <c r="B164" s="25" t="s">
        <v>435</v>
      </c>
      <c r="C164" s="25" t="s">
        <v>25</v>
      </c>
      <c r="D164" s="25" t="s">
        <v>436</v>
      </c>
      <c r="E164" s="26" t="s">
        <v>437</v>
      </c>
      <c r="F164" s="25" t="s">
        <v>269</v>
      </c>
      <c r="G164" s="27">
        <v>8</v>
      </c>
      <c r="H164" s="28">
        <v>315</v>
      </c>
      <c r="I164" s="29" t="s">
        <v>139</v>
      </c>
      <c r="J164" s="28">
        <f t="shared" si="4"/>
        <v>352.8</v>
      </c>
      <c r="K164" s="30">
        <f t="shared" si="5"/>
        <v>2822.4</v>
      </c>
    </row>
    <row r="165" spans="1:11" ht="25.35">
      <c r="A165" s="25" t="s">
        <v>128</v>
      </c>
      <c r="B165" s="25" t="s">
        <v>438</v>
      </c>
      <c r="C165" s="25" t="s">
        <v>25</v>
      </c>
      <c r="D165" s="25" t="s">
        <v>414</v>
      </c>
      <c r="E165" s="26" t="s">
        <v>415</v>
      </c>
      <c r="F165" s="25" t="s">
        <v>269</v>
      </c>
      <c r="G165" s="27">
        <v>4</v>
      </c>
      <c r="H165" s="28">
        <v>810</v>
      </c>
      <c r="I165" s="29" t="s">
        <v>139</v>
      </c>
      <c r="J165" s="28">
        <f t="shared" si="4"/>
        <v>907.2</v>
      </c>
      <c r="K165" s="30">
        <f t="shared" si="5"/>
        <v>3628.8</v>
      </c>
    </row>
    <row r="166" spans="1:11">
      <c r="A166" s="25" t="s">
        <v>128</v>
      </c>
      <c r="B166" s="25" t="s">
        <v>439</v>
      </c>
      <c r="C166" s="25" t="s">
        <v>25</v>
      </c>
      <c r="D166" s="25" t="s">
        <v>440</v>
      </c>
      <c r="E166" s="26" t="s">
        <v>441</v>
      </c>
      <c r="F166" s="25" t="s">
        <v>269</v>
      </c>
      <c r="G166" s="27">
        <v>4</v>
      </c>
      <c r="H166" s="28">
        <v>890.07</v>
      </c>
      <c r="I166" s="29" t="s">
        <v>139</v>
      </c>
      <c r="J166" s="28">
        <f t="shared" si="4"/>
        <v>996.88</v>
      </c>
      <c r="K166" s="30">
        <f t="shared" si="5"/>
        <v>3987.52</v>
      </c>
    </row>
    <row r="167" spans="1:11">
      <c r="A167" s="25" t="s">
        <v>128</v>
      </c>
      <c r="B167" s="25" t="s">
        <v>442</v>
      </c>
      <c r="C167" s="25" t="s">
        <v>25</v>
      </c>
      <c r="D167" s="25" t="s">
        <v>443</v>
      </c>
      <c r="E167" s="26" t="s">
        <v>444</v>
      </c>
      <c r="F167" s="25" t="s">
        <v>269</v>
      </c>
      <c r="G167" s="27">
        <v>4</v>
      </c>
      <c r="H167" s="28">
        <v>3241.5</v>
      </c>
      <c r="I167" s="29" t="s">
        <v>139</v>
      </c>
      <c r="J167" s="28">
        <f t="shared" si="4"/>
        <v>3630.48</v>
      </c>
      <c r="K167" s="30">
        <f t="shared" si="5"/>
        <v>14521.92</v>
      </c>
    </row>
    <row r="168" spans="1:11">
      <c r="A168" s="25" t="s">
        <v>128</v>
      </c>
      <c r="B168" s="25" t="s">
        <v>445</v>
      </c>
      <c r="C168" s="25" t="s">
        <v>25</v>
      </c>
      <c r="D168" s="25" t="s">
        <v>446</v>
      </c>
      <c r="E168" s="26" t="s">
        <v>447</v>
      </c>
      <c r="F168" s="25" t="s">
        <v>269</v>
      </c>
      <c r="G168" s="27">
        <v>4</v>
      </c>
      <c r="H168" s="28">
        <v>276</v>
      </c>
      <c r="I168" s="29" t="s">
        <v>139</v>
      </c>
      <c r="J168" s="28">
        <f t="shared" si="4"/>
        <v>309.12</v>
      </c>
      <c r="K168" s="30">
        <f t="shared" si="5"/>
        <v>1236.48</v>
      </c>
    </row>
    <row r="169" spans="1:11">
      <c r="A169" s="25" t="s">
        <v>128</v>
      </c>
      <c r="B169" s="25" t="s">
        <v>448</v>
      </c>
      <c r="C169" s="25" t="s">
        <v>25</v>
      </c>
      <c r="D169" s="25" t="s">
        <v>449</v>
      </c>
      <c r="E169" s="26" t="s">
        <v>450</v>
      </c>
      <c r="F169" s="25" t="s">
        <v>269</v>
      </c>
      <c r="G169" s="27">
        <v>4</v>
      </c>
      <c r="H169" s="28">
        <v>1258.22</v>
      </c>
      <c r="I169" s="29" t="s">
        <v>139</v>
      </c>
      <c r="J169" s="28">
        <f t="shared" si="4"/>
        <v>1409.21</v>
      </c>
      <c r="K169" s="30">
        <f t="shared" si="5"/>
        <v>5636.84</v>
      </c>
    </row>
    <row r="170" spans="1:11">
      <c r="A170" s="25" t="s">
        <v>128</v>
      </c>
      <c r="B170" s="25" t="s">
        <v>451</v>
      </c>
      <c r="C170" s="25" t="s">
        <v>25</v>
      </c>
      <c r="D170" s="25" t="s">
        <v>452</v>
      </c>
      <c r="E170" s="26" t="s">
        <v>453</v>
      </c>
      <c r="F170" s="25" t="s">
        <v>269</v>
      </c>
      <c r="G170" s="27">
        <v>4</v>
      </c>
      <c r="H170" s="28">
        <v>1241</v>
      </c>
      <c r="I170" s="29" t="s">
        <v>139</v>
      </c>
      <c r="J170" s="28">
        <f t="shared" si="4"/>
        <v>1389.92</v>
      </c>
      <c r="K170" s="30">
        <f t="shared" si="5"/>
        <v>5559.68</v>
      </c>
    </row>
    <row r="171" spans="1:11" ht="38.049999999999997">
      <c r="A171" s="25" t="s">
        <v>128</v>
      </c>
      <c r="B171" s="25" t="s">
        <v>454</v>
      </c>
      <c r="C171" s="25" t="s">
        <v>12</v>
      </c>
      <c r="D171" s="25" t="s">
        <v>417</v>
      </c>
      <c r="E171" s="26" t="s">
        <v>44</v>
      </c>
      <c r="F171" s="25" t="s">
        <v>45</v>
      </c>
      <c r="G171" s="27">
        <v>826</v>
      </c>
      <c r="H171" s="28">
        <v>1.54</v>
      </c>
      <c r="I171" s="29" t="s">
        <v>130</v>
      </c>
      <c r="J171" s="28">
        <f t="shared" si="4"/>
        <v>1.95</v>
      </c>
      <c r="K171" s="30">
        <f t="shared" si="5"/>
        <v>1610.7</v>
      </c>
    </row>
    <row r="172" spans="1:11">
      <c r="A172" s="25" t="s">
        <v>128</v>
      </c>
      <c r="B172" s="25" t="s">
        <v>455</v>
      </c>
      <c r="C172" s="25" t="s">
        <v>163</v>
      </c>
      <c r="D172" s="25" t="s">
        <v>121</v>
      </c>
      <c r="E172" s="26" t="s">
        <v>47</v>
      </c>
      <c r="F172" s="25" t="s">
        <v>269</v>
      </c>
      <c r="G172" s="27">
        <v>4</v>
      </c>
      <c r="H172" s="28">
        <v>187.82999999999998</v>
      </c>
      <c r="I172" s="29" t="s">
        <v>130</v>
      </c>
      <c r="J172" s="28">
        <f t="shared" si="4"/>
        <v>237.44</v>
      </c>
      <c r="K172" s="30">
        <f t="shared" si="5"/>
        <v>949.76</v>
      </c>
    </row>
    <row r="173" spans="1:11" ht="25.35">
      <c r="A173" s="25" t="s">
        <v>128</v>
      </c>
      <c r="B173" s="25" t="s">
        <v>456</v>
      </c>
      <c r="C173" s="25" t="s">
        <v>163</v>
      </c>
      <c r="D173" s="25" t="s">
        <v>120</v>
      </c>
      <c r="E173" s="26" t="s">
        <v>429</v>
      </c>
      <c r="F173" s="25" t="s">
        <v>269</v>
      </c>
      <c r="G173" s="27">
        <v>4</v>
      </c>
      <c r="H173" s="28">
        <v>830.29</v>
      </c>
      <c r="I173" s="29" t="s">
        <v>130</v>
      </c>
      <c r="J173" s="28">
        <f t="shared" si="4"/>
        <v>1049.57</v>
      </c>
      <c r="K173" s="30">
        <f t="shared" si="5"/>
        <v>4198.28</v>
      </c>
    </row>
    <row r="174" spans="1:11">
      <c r="A174" s="32" t="s">
        <v>295</v>
      </c>
      <c r="B174" s="32" t="s">
        <v>457</v>
      </c>
      <c r="C174" s="32"/>
      <c r="D174" s="33"/>
      <c r="E174" s="34" t="s">
        <v>458</v>
      </c>
      <c r="F174" s="32" t="s">
        <v>129</v>
      </c>
      <c r="G174" s="35"/>
      <c r="H174" s="35"/>
      <c r="I174" s="33"/>
      <c r="J174" s="33"/>
      <c r="K174" s="37">
        <f>SUM(K175:K187)</f>
        <v>41552.769999999997</v>
      </c>
    </row>
    <row r="175" spans="1:11">
      <c r="A175" s="25" t="s">
        <v>128</v>
      </c>
      <c r="B175" s="25" t="s">
        <v>459</v>
      </c>
      <c r="C175" s="25" t="s">
        <v>25</v>
      </c>
      <c r="D175" s="25" t="s">
        <v>326</v>
      </c>
      <c r="E175" s="26" t="s">
        <v>327</v>
      </c>
      <c r="F175" s="25" t="s">
        <v>269</v>
      </c>
      <c r="G175" s="27">
        <v>1</v>
      </c>
      <c r="H175" s="28">
        <v>850</v>
      </c>
      <c r="I175" s="29" t="s">
        <v>139</v>
      </c>
      <c r="J175" s="28">
        <f t="shared" si="4"/>
        <v>952</v>
      </c>
      <c r="K175" s="30">
        <f t="shared" si="5"/>
        <v>952</v>
      </c>
    </row>
    <row r="176" spans="1:11">
      <c r="A176" s="25" t="s">
        <v>128</v>
      </c>
      <c r="B176" s="25" t="s">
        <v>460</v>
      </c>
      <c r="C176" s="25" t="s">
        <v>25</v>
      </c>
      <c r="D176" s="25" t="s">
        <v>461</v>
      </c>
      <c r="E176" s="26" t="s">
        <v>462</v>
      </c>
      <c r="F176" s="25" t="s">
        <v>269</v>
      </c>
      <c r="G176" s="27">
        <v>1</v>
      </c>
      <c r="H176" s="28">
        <v>496.1</v>
      </c>
      <c r="I176" s="29" t="s">
        <v>139</v>
      </c>
      <c r="J176" s="28">
        <f t="shared" si="4"/>
        <v>555.63</v>
      </c>
      <c r="K176" s="30">
        <f t="shared" si="5"/>
        <v>555.63</v>
      </c>
    </row>
    <row r="177" spans="1:11">
      <c r="A177" s="25" t="s">
        <v>128</v>
      </c>
      <c r="B177" s="25" t="s">
        <v>463</v>
      </c>
      <c r="C177" s="25" t="s">
        <v>25</v>
      </c>
      <c r="D177" s="25" t="s">
        <v>464</v>
      </c>
      <c r="E177" s="26" t="s">
        <v>465</v>
      </c>
      <c r="F177" s="25" t="s">
        <v>269</v>
      </c>
      <c r="G177" s="27">
        <v>1</v>
      </c>
      <c r="H177" s="28">
        <v>1378.8</v>
      </c>
      <c r="I177" s="29" t="s">
        <v>139</v>
      </c>
      <c r="J177" s="28">
        <f t="shared" si="4"/>
        <v>1544.26</v>
      </c>
      <c r="K177" s="30">
        <f t="shared" si="5"/>
        <v>1544.26</v>
      </c>
    </row>
    <row r="178" spans="1:11">
      <c r="A178" s="25" t="s">
        <v>128</v>
      </c>
      <c r="B178" s="25" t="s">
        <v>466</v>
      </c>
      <c r="C178" s="25" t="s">
        <v>25</v>
      </c>
      <c r="D178" s="25" t="s">
        <v>467</v>
      </c>
      <c r="E178" s="26" t="s">
        <v>468</v>
      </c>
      <c r="F178" s="25" t="s">
        <v>269</v>
      </c>
      <c r="G178" s="27">
        <v>1</v>
      </c>
      <c r="H178" s="28">
        <v>737</v>
      </c>
      <c r="I178" s="29" t="s">
        <v>139</v>
      </c>
      <c r="J178" s="28">
        <f t="shared" si="4"/>
        <v>825.44</v>
      </c>
      <c r="K178" s="30">
        <f t="shared" si="5"/>
        <v>825.44</v>
      </c>
    </row>
    <row r="179" spans="1:11">
      <c r="A179" s="25" t="s">
        <v>128</v>
      </c>
      <c r="B179" s="25" t="s">
        <v>469</v>
      </c>
      <c r="C179" s="25" t="s">
        <v>25</v>
      </c>
      <c r="D179" s="25" t="s">
        <v>470</v>
      </c>
      <c r="E179" s="26" t="s">
        <v>471</v>
      </c>
      <c r="F179" s="25" t="s">
        <v>269</v>
      </c>
      <c r="G179" s="27">
        <v>2</v>
      </c>
      <c r="H179" s="28">
        <v>1911.5</v>
      </c>
      <c r="I179" s="29" t="s">
        <v>139</v>
      </c>
      <c r="J179" s="28">
        <f t="shared" si="4"/>
        <v>2140.88</v>
      </c>
      <c r="K179" s="30">
        <f t="shared" si="5"/>
        <v>4281.76</v>
      </c>
    </row>
    <row r="180" spans="1:11" ht="25.35">
      <c r="A180" s="25" t="s">
        <v>128</v>
      </c>
      <c r="B180" s="25" t="s">
        <v>472</v>
      </c>
      <c r="C180" s="25" t="s">
        <v>25</v>
      </c>
      <c r="D180" s="25" t="s">
        <v>473</v>
      </c>
      <c r="E180" s="26" t="s">
        <v>474</v>
      </c>
      <c r="F180" s="25" t="s">
        <v>269</v>
      </c>
      <c r="G180" s="27">
        <v>1</v>
      </c>
      <c r="H180" s="28">
        <v>1500</v>
      </c>
      <c r="I180" s="29" t="s">
        <v>139</v>
      </c>
      <c r="J180" s="28">
        <f t="shared" si="4"/>
        <v>1680</v>
      </c>
      <c r="K180" s="30">
        <f t="shared" si="5"/>
        <v>1680</v>
      </c>
    </row>
    <row r="181" spans="1:11">
      <c r="A181" s="25" t="s">
        <v>128</v>
      </c>
      <c r="B181" s="25" t="s">
        <v>475</v>
      </c>
      <c r="C181" s="25" t="s">
        <v>25</v>
      </c>
      <c r="D181" s="25" t="s">
        <v>476</v>
      </c>
      <c r="E181" s="26" t="s">
        <v>477</v>
      </c>
      <c r="F181" s="25" t="s">
        <v>269</v>
      </c>
      <c r="G181" s="27">
        <v>1</v>
      </c>
      <c r="H181" s="28">
        <v>17303.66</v>
      </c>
      <c r="I181" s="29" t="s">
        <v>139</v>
      </c>
      <c r="J181" s="28">
        <f t="shared" si="4"/>
        <v>19380.099999999999</v>
      </c>
      <c r="K181" s="30">
        <f t="shared" si="5"/>
        <v>19380.099999999999</v>
      </c>
    </row>
    <row r="182" spans="1:11" ht="38.049999999999997">
      <c r="A182" s="25" t="s">
        <v>128</v>
      </c>
      <c r="B182" s="25" t="s">
        <v>478</v>
      </c>
      <c r="C182" s="25" t="s">
        <v>12</v>
      </c>
      <c r="D182" s="25" t="s">
        <v>417</v>
      </c>
      <c r="E182" s="26" t="s">
        <v>44</v>
      </c>
      <c r="F182" s="25" t="s">
        <v>45</v>
      </c>
      <c r="G182" s="27">
        <v>322.89999999999998</v>
      </c>
      <c r="H182" s="28">
        <v>1.54</v>
      </c>
      <c r="I182" s="29" t="s">
        <v>130</v>
      </c>
      <c r="J182" s="28">
        <f t="shared" si="4"/>
        <v>1.95</v>
      </c>
      <c r="K182" s="30">
        <f t="shared" si="5"/>
        <v>629.66</v>
      </c>
    </row>
    <row r="183" spans="1:11">
      <c r="A183" s="25" t="s">
        <v>128</v>
      </c>
      <c r="B183" s="25" t="s">
        <v>479</v>
      </c>
      <c r="C183" s="25" t="s">
        <v>163</v>
      </c>
      <c r="D183" s="25" t="s">
        <v>480</v>
      </c>
      <c r="E183" s="26" t="s">
        <v>50</v>
      </c>
      <c r="F183" s="25" t="s">
        <v>269</v>
      </c>
      <c r="G183" s="27">
        <v>2</v>
      </c>
      <c r="H183" s="28">
        <v>462.59000000000003</v>
      </c>
      <c r="I183" s="29" t="s">
        <v>130</v>
      </c>
      <c r="J183" s="28">
        <f t="shared" si="4"/>
        <v>584.76</v>
      </c>
      <c r="K183" s="30">
        <f t="shared" si="5"/>
        <v>1169.52</v>
      </c>
    </row>
    <row r="184" spans="1:11" ht="38.049999999999997">
      <c r="A184" s="25" t="s">
        <v>128</v>
      </c>
      <c r="B184" s="25" t="s">
        <v>481</v>
      </c>
      <c r="C184" s="25" t="s">
        <v>12</v>
      </c>
      <c r="D184" s="25" t="s">
        <v>482</v>
      </c>
      <c r="E184" s="26" t="s">
        <v>483</v>
      </c>
      <c r="F184" s="25" t="s">
        <v>48</v>
      </c>
      <c r="G184" s="27">
        <v>1</v>
      </c>
      <c r="H184" s="28">
        <v>5146.47</v>
      </c>
      <c r="I184" s="29" t="s">
        <v>130</v>
      </c>
      <c r="J184" s="28">
        <f t="shared" si="4"/>
        <v>6505.65</v>
      </c>
      <c r="K184" s="30">
        <f t="shared" si="5"/>
        <v>6505.65</v>
      </c>
    </row>
    <row r="185" spans="1:11" ht="38.049999999999997">
      <c r="A185" s="25" t="s">
        <v>128</v>
      </c>
      <c r="B185" s="25" t="s">
        <v>484</v>
      </c>
      <c r="C185" s="25" t="s">
        <v>12</v>
      </c>
      <c r="D185" s="25" t="s">
        <v>485</v>
      </c>
      <c r="E185" s="26" t="s">
        <v>486</v>
      </c>
      <c r="F185" s="25" t="s">
        <v>62</v>
      </c>
      <c r="G185" s="27">
        <v>1</v>
      </c>
      <c r="H185" s="28">
        <v>1957.65</v>
      </c>
      <c r="I185" s="29" t="s">
        <v>130</v>
      </c>
      <c r="J185" s="28">
        <f t="shared" si="4"/>
        <v>2474.67</v>
      </c>
      <c r="K185" s="30">
        <f t="shared" si="5"/>
        <v>2474.67</v>
      </c>
    </row>
    <row r="186" spans="1:11" ht="38.049999999999997">
      <c r="A186" s="25" t="s">
        <v>128</v>
      </c>
      <c r="B186" s="25" t="s">
        <v>487</v>
      </c>
      <c r="C186" s="25" t="s">
        <v>12</v>
      </c>
      <c r="D186" s="25" t="s">
        <v>488</v>
      </c>
      <c r="E186" s="26" t="s">
        <v>489</v>
      </c>
      <c r="F186" s="25" t="s">
        <v>15</v>
      </c>
      <c r="G186" s="27">
        <v>5.3</v>
      </c>
      <c r="H186" s="28">
        <v>75.3</v>
      </c>
      <c r="I186" s="29" t="s">
        <v>130</v>
      </c>
      <c r="J186" s="28">
        <f t="shared" si="4"/>
        <v>95.19</v>
      </c>
      <c r="K186" s="30">
        <f t="shared" si="5"/>
        <v>504.51</v>
      </c>
    </row>
    <row r="187" spans="1:11" ht="25.35">
      <c r="A187" s="25" t="s">
        <v>128</v>
      </c>
      <c r="B187" s="25" t="s">
        <v>490</v>
      </c>
      <c r="C187" s="25" t="s">
        <v>163</v>
      </c>
      <c r="D187" s="25" t="s">
        <v>120</v>
      </c>
      <c r="E187" s="26" t="s">
        <v>429</v>
      </c>
      <c r="F187" s="25" t="s">
        <v>269</v>
      </c>
      <c r="G187" s="27">
        <v>1</v>
      </c>
      <c r="H187" s="28">
        <v>830.29</v>
      </c>
      <c r="I187" s="29" t="s">
        <v>130</v>
      </c>
      <c r="J187" s="28">
        <f t="shared" si="4"/>
        <v>1049.57</v>
      </c>
      <c r="K187" s="30">
        <f t="shared" si="5"/>
        <v>1049.57</v>
      </c>
    </row>
    <row r="188" spans="1:11">
      <c r="A188" s="18" t="s">
        <v>134</v>
      </c>
      <c r="B188" s="18" t="s">
        <v>53</v>
      </c>
      <c r="C188" s="18"/>
      <c r="D188" s="19"/>
      <c r="E188" s="20" t="s">
        <v>491</v>
      </c>
      <c r="F188" s="18" t="s">
        <v>129</v>
      </c>
      <c r="G188" s="21"/>
      <c r="H188" s="21"/>
      <c r="I188" s="23"/>
      <c r="J188" s="23"/>
      <c r="K188" s="24">
        <f>K189+K209+K231+K361</f>
        <v>3948458.5</v>
      </c>
    </row>
    <row r="189" spans="1:11">
      <c r="A189" s="32" t="s">
        <v>170</v>
      </c>
      <c r="B189" s="32" t="s">
        <v>54</v>
      </c>
      <c r="C189" s="32"/>
      <c r="D189" s="33"/>
      <c r="E189" s="34" t="s">
        <v>492</v>
      </c>
      <c r="F189" s="32" t="s">
        <v>129</v>
      </c>
      <c r="G189" s="35"/>
      <c r="H189" s="35"/>
      <c r="I189" s="33"/>
      <c r="J189" s="33"/>
      <c r="K189" s="37">
        <f>K190+K201+K207</f>
        <v>2086649.86</v>
      </c>
    </row>
    <row r="190" spans="1:11">
      <c r="A190" s="32" t="s">
        <v>295</v>
      </c>
      <c r="B190" s="32" t="s">
        <v>493</v>
      </c>
      <c r="C190" s="32"/>
      <c r="D190" s="33"/>
      <c r="E190" s="34" t="s">
        <v>494</v>
      </c>
      <c r="F190" s="32" t="s">
        <v>129</v>
      </c>
      <c r="G190" s="35"/>
      <c r="H190" s="35"/>
      <c r="I190" s="33"/>
      <c r="J190" s="33"/>
      <c r="K190" s="37">
        <f>SUM(K191:K200)</f>
        <v>317691.93000000011</v>
      </c>
    </row>
    <row r="191" spans="1:11" ht="50.7">
      <c r="A191" s="25" t="s">
        <v>128</v>
      </c>
      <c r="B191" s="25" t="s">
        <v>495</v>
      </c>
      <c r="C191" s="25" t="s">
        <v>12</v>
      </c>
      <c r="D191" s="25" t="s">
        <v>496</v>
      </c>
      <c r="E191" s="26" t="s">
        <v>497</v>
      </c>
      <c r="F191" s="25" t="s">
        <v>55</v>
      </c>
      <c r="G191" s="27">
        <v>2500</v>
      </c>
      <c r="H191" s="28">
        <v>17.18</v>
      </c>
      <c r="I191" s="29" t="s">
        <v>130</v>
      </c>
      <c r="J191" s="28">
        <f t="shared" si="4"/>
        <v>21.72</v>
      </c>
      <c r="K191" s="30">
        <f t="shared" si="5"/>
        <v>54300</v>
      </c>
    </row>
    <row r="192" spans="1:11" ht="25.35">
      <c r="A192" s="25" t="s">
        <v>128</v>
      </c>
      <c r="B192" s="25" t="s">
        <v>498</v>
      </c>
      <c r="C192" s="25" t="s">
        <v>12</v>
      </c>
      <c r="D192" s="25" t="s">
        <v>499</v>
      </c>
      <c r="E192" s="26" t="s">
        <v>500</v>
      </c>
      <c r="F192" s="25" t="s">
        <v>55</v>
      </c>
      <c r="G192" s="27">
        <v>2500</v>
      </c>
      <c r="H192" s="28">
        <v>71.12</v>
      </c>
      <c r="I192" s="29" t="s">
        <v>130</v>
      </c>
      <c r="J192" s="28">
        <f t="shared" si="4"/>
        <v>89.9</v>
      </c>
      <c r="K192" s="30">
        <f t="shared" si="5"/>
        <v>224750</v>
      </c>
    </row>
    <row r="193" spans="1:11" ht="25.35">
      <c r="A193" s="25" t="s">
        <v>128</v>
      </c>
      <c r="B193" s="25" t="s">
        <v>501</v>
      </c>
      <c r="C193" s="25" t="s">
        <v>12</v>
      </c>
      <c r="D193" s="25" t="s">
        <v>502</v>
      </c>
      <c r="E193" s="26" t="s">
        <v>503</v>
      </c>
      <c r="F193" s="25" t="s">
        <v>124</v>
      </c>
      <c r="G193" s="27">
        <v>21250</v>
      </c>
      <c r="H193" s="28">
        <v>0.87</v>
      </c>
      <c r="I193" s="29" t="s">
        <v>130</v>
      </c>
      <c r="J193" s="28">
        <f t="shared" si="4"/>
        <v>1.1000000000000001</v>
      </c>
      <c r="K193" s="30">
        <f t="shared" si="5"/>
        <v>23375</v>
      </c>
    </row>
    <row r="194" spans="1:11" ht="38.049999999999997">
      <c r="A194" s="25" t="s">
        <v>128</v>
      </c>
      <c r="B194" s="25" t="s">
        <v>504</v>
      </c>
      <c r="C194" s="25" t="s">
        <v>12</v>
      </c>
      <c r="D194" s="25" t="s">
        <v>505</v>
      </c>
      <c r="E194" s="26" t="s">
        <v>506</v>
      </c>
      <c r="F194" s="25" t="s">
        <v>62</v>
      </c>
      <c r="G194" s="27">
        <v>4</v>
      </c>
      <c r="H194" s="28">
        <v>254.52</v>
      </c>
      <c r="I194" s="29" t="s">
        <v>130</v>
      </c>
      <c r="J194" s="28">
        <f t="shared" si="4"/>
        <v>321.74</v>
      </c>
      <c r="K194" s="30">
        <f t="shared" si="5"/>
        <v>1286.96</v>
      </c>
    </row>
    <row r="195" spans="1:11" ht="38.049999999999997">
      <c r="A195" s="25" t="s">
        <v>128</v>
      </c>
      <c r="B195" s="25" t="s">
        <v>507</v>
      </c>
      <c r="C195" s="25" t="s">
        <v>12</v>
      </c>
      <c r="D195" s="25" t="s">
        <v>103</v>
      </c>
      <c r="E195" s="26" t="s">
        <v>508</v>
      </c>
      <c r="F195" s="25" t="s">
        <v>45</v>
      </c>
      <c r="G195" s="27">
        <v>11.2</v>
      </c>
      <c r="H195" s="28">
        <v>12.19</v>
      </c>
      <c r="I195" s="29" t="s">
        <v>130</v>
      </c>
      <c r="J195" s="28">
        <f t="shared" si="4"/>
        <v>15.41</v>
      </c>
      <c r="K195" s="30">
        <f t="shared" si="5"/>
        <v>172.59</v>
      </c>
    </row>
    <row r="196" spans="1:11" ht="38.049999999999997">
      <c r="A196" s="25" t="s">
        <v>128</v>
      </c>
      <c r="B196" s="25" t="s">
        <v>509</v>
      </c>
      <c r="C196" s="25" t="s">
        <v>12</v>
      </c>
      <c r="D196" s="25" t="s">
        <v>105</v>
      </c>
      <c r="E196" s="26" t="s">
        <v>510</v>
      </c>
      <c r="F196" s="25" t="s">
        <v>45</v>
      </c>
      <c r="G196" s="27">
        <v>8.4</v>
      </c>
      <c r="H196" s="28">
        <v>9.73</v>
      </c>
      <c r="I196" s="29" t="s">
        <v>130</v>
      </c>
      <c r="J196" s="28">
        <f t="shared" si="4"/>
        <v>12.3</v>
      </c>
      <c r="K196" s="30">
        <f t="shared" si="5"/>
        <v>103.32</v>
      </c>
    </row>
    <row r="197" spans="1:11" ht="25.35">
      <c r="A197" s="25" t="s">
        <v>128</v>
      </c>
      <c r="B197" s="25" t="s">
        <v>511</v>
      </c>
      <c r="C197" s="25" t="s">
        <v>12</v>
      </c>
      <c r="D197" s="25" t="s">
        <v>512</v>
      </c>
      <c r="E197" s="26" t="s">
        <v>513</v>
      </c>
      <c r="F197" s="25" t="s">
        <v>15</v>
      </c>
      <c r="G197" s="27">
        <v>68.400000000000006</v>
      </c>
      <c r="H197" s="28">
        <v>71.989999999999995</v>
      </c>
      <c r="I197" s="29" t="s">
        <v>130</v>
      </c>
      <c r="J197" s="28">
        <f t="shared" si="4"/>
        <v>91</v>
      </c>
      <c r="K197" s="30">
        <f t="shared" si="5"/>
        <v>6224.4</v>
      </c>
    </row>
    <row r="198" spans="1:11" ht="25.35">
      <c r="A198" s="25" t="s">
        <v>128</v>
      </c>
      <c r="B198" s="25" t="s">
        <v>514</v>
      </c>
      <c r="C198" s="25" t="s">
        <v>12</v>
      </c>
      <c r="D198" s="25" t="s">
        <v>515</v>
      </c>
      <c r="E198" s="26" t="s">
        <v>516</v>
      </c>
      <c r="F198" s="25" t="s">
        <v>45</v>
      </c>
      <c r="G198" s="27">
        <v>88.4</v>
      </c>
      <c r="H198" s="28">
        <v>12.1</v>
      </c>
      <c r="I198" s="29" t="s">
        <v>130</v>
      </c>
      <c r="J198" s="28">
        <f t="shared" si="4"/>
        <v>15.3</v>
      </c>
      <c r="K198" s="30">
        <f t="shared" si="5"/>
        <v>1352.52</v>
      </c>
    </row>
    <row r="199" spans="1:11" ht="25.35">
      <c r="A199" s="25" t="s">
        <v>128</v>
      </c>
      <c r="B199" s="25" t="s">
        <v>517</v>
      </c>
      <c r="C199" s="25" t="s">
        <v>12</v>
      </c>
      <c r="D199" s="25" t="s">
        <v>518</v>
      </c>
      <c r="E199" s="26" t="s">
        <v>519</v>
      </c>
      <c r="F199" s="25" t="s">
        <v>45</v>
      </c>
      <c r="G199" s="27">
        <v>206</v>
      </c>
      <c r="H199" s="28">
        <v>9.74</v>
      </c>
      <c r="I199" s="29" t="s">
        <v>130</v>
      </c>
      <c r="J199" s="28">
        <f t="shared" si="4"/>
        <v>12.31</v>
      </c>
      <c r="K199" s="30">
        <f t="shared" si="5"/>
        <v>2535.86</v>
      </c>
    </row>
    <row r="200" spans="1:11" ht="38.049999999999997">
      <c r="A200" s="25" t="s">
        <v>128</v>
      </c>
      <c r="B200" s="25" t="s">
        <v>520</v>
      </c>
      <c r="C200" s="25" t="s">
        <v>12</v>
      </c>
      <c r="D200" s="25" t="s">
        <v>194</v>
      </c>
      <c r="E200" s="26" t="s">
        <v>195</v>
      </c>
      <c r="F200" s="25" t="s">
        <v>55</v>
      </c>
      <c r="G200" s="27">
        <v>6.8</v>
      </c>
      <c r="H200" s="28">
        <v>417.79</v>
      </c>
      <c r="I200" s="29" t="s">
        <v>130</v>
      </c>
      <c r="J200" s="28">
        <f t="shared" si="4"/>
        <v>528.13</v>
      </c>
      <c r="K200" s="30">
        <f t="shared" si="5"/>
        <v>3591.28</v>
      </c>
    </row>
    <row r="201" spans="1:11">
      <c r="A201" s="32" t="s">
        <v>295</v>
      </c>
      <c r="B201" s="32" t="s">
        <v>521</v>
      </c>
      <c r="C201" s="32"/>
      <c r="D201" s="33"/>
      <c r="E201" s="34" t="s">
        <v>522</v>
      </c>
      <c r="F201" s="32" t="s">
        <v>129</v>
      </c>
      <c r="G201" s="35"/>
      <c r="H201" s="35"/>
      <c r="I201" s="33"/>
      <c r="J201" s="33"/>
      <c r="K201" s="37">
        <f>SUM(K202:K206)</f>
        <v>75517.930000000008</v>
      </c>
    </row>
    <row r="202" spans="1:11" ht="25.35">
      <c r="A202" s="25" t="s">
        <v>128</v>
      </c>
      <c r="B202" s="25" t="s">
        <v>523</v>
      </c>
      <c r="C202" s="25" t="s">
        <v>12</v>
      </c>
      <c r="D202" s="25" t="s">
        <v>524</v>
      </c>
      <c r="E202" s="26" t="s">
        <v>525</v>
      </c>
      <c r="F202" s="25" t="s">
        <v>15</v>
      </c>
      <c r="G202" s="27">
        <v>597.29999999999995</v>
      </c>
      <c r="H202" s="28">
        <v>43.08</v>
      </c>
      <c r="I202" s="29" t="s">
        <v>130</v>
      </c>
      <c r="J202" s="28">
        <f t="shared" si="4"/>
        <v>54.46</v>
      </c>
      <c r="K202" s="30">
        <f t="shared" si="5"/>
        <v>32528.959999999999</v>
      </c>
    </row>
    <row r="203" spans="1:11" ht="38.049999999999997">
      <c r="A203" s="25" t="s">
        <v>128</v>
      </c>
      <c r="B203" s="25" t="s">
        <v>526</v>
      </c>
      <c r="C203" s="25" t="s">
        <v>163</v>
      </c>
      <c r="D203" s="25" t="s">
        <v>119</v>
      </c>
      <c r="E203" s="26" t="s">
        <v>527</v>
      </c>
      <c r="F203" s="25" t="s">
        <v>62</v>
      </c>
      <c r="G203" s="27">
        <v>236</v>
      </c>
      <c r="H203" s="28">
        <v>29.470000000000002</v>
      </c>
      <c r="I203" s="29" t="s">
        <v>130</v>
      </c>
      <c r="J203" s="28">
        <f t="shared" si="4"/>
        <v>37.25</v>
      </c>
      <c r="K203" s="30">
        <f t="shared" si="5"/>
        <v>8791</v>
      </c>
    </row>
    <row r="204" spans="1:11">
      <c r="A204" s="25" t="s">
        <v>128</v>
      </c>
      <c r="B204" s="25" t="s">
        <v>528</v>
      </c>
      <c r="C204" s="25" t="s">
        <v>12</v>
      </c>
      <c r="D204" s="25" t="s">
        <v>529</v>
      </c>
      <c r="E204" s="26" t="s">
        <v>530</v>
      </c>
      <c r="F204" s="25" t="s">
        <v>55</v>
      </c>
      <c r="G204" s="27">
        <v>89.6</v>
      </c>
      <c r="H204" s="28">
        <v>114.22</v>
      </c>
      <c r="I204" s="29" t="s">
        <v>130</v>
      </c>
      <c r="J204" s="28">
        <f t="shared" si="4"/>
        <v>144.38999999999999</v>
      </c>
      <c r="K204" s="30">
        <f t="shared" si="5"/>
        <v>12937.34</v>
      </c>
    </row>
    <row r="205" spans="1:11">
      <c r="A205" s="25" t="s">
        <v>128</v>
      </c>
      <c r="B205" s="25" t="s">
        <v>531</v>
      </c>
      <c r="C205" s="25" t="s">
        <v>12</v>
      </c>
      <c r="D205" s="25" t="s">
        <v>532</v>
      </c>
      <c r="E205" s="26" t="s">
        <v>533</v>
      </c>
      <c r="F205" s="25" t="s">
        <v>15</v>
      </c>
      <c r="G205" s="27">
        <v>597.29999999999995</v>
      </c>
      <c r="H205" s="28">
        <v>5.94</v>
      </c>
      <c r="I205" s="29" t="s">
        <v>130</v>
      </c>
      <c r="J205" s="28">
        <f t="shared" si="4"/>
        <v>7.51</v>
      </c>
      <c r="K205" s="30">
        <f t="shared" si="5"/>
        <v>4485.72</v>
      </c>
    </row>
    <row r="206" spans="1:11">
      <c r="A206" s="25" t="s">
        <v>128</v>
      </c>
      <c r="B206" s="25" t="s">
        <v>534</v>
      </c>
      <c r="C206" s="25" t="s">
        <v>12</v>
      </c>
      <c r="D206" s="25" t="s">
        <v>535</v>
      </c>
      <c r="E206" s="26" t="s">
        <v>536</v>
      </c>
      <c r="F206" s="25" t="s">
        <v>55</v>
      </c>
      <c r="G206" s="27">
        <v>179.2</v>
      </c>
      <c r="H206" s="28">
        <v>74.05</v>
      </c>
      <c r="I206" s="29" t="s">
        <v>130</v>
      </c>
      <c r="J206" s="28">
        <f t="shared" si="4"/>
        <v>93.61</v>
      </c>
      <c r="K206" s="30">
        <f t="shared" si="5"/>
        <v>16774.91</v>
      </c>
    </row>
    <row r="207" spans="1:11">
      <c r="A207" s="32" t="s">
        <v>295</v>
      </c>
      <c r="B207" s="32" t="s">
        <v>537</v>
      </c>
      <c r="C207" s="32"/>
      <c r="D207" s="33"/>
      <c r="E207" s="34" t="s">
        <v>538</v>
      </c>
      <c r="F207" s="32" t="s">
        <v>129</v>
      </c>
      <c r="G207" s="35"/>
      <c r="H207" s="35"/>
      <c r="I207" s="33"/>
      <c r="J207" s="33"/>
      <c r="K207" s="37">
        <f>K208</f>
        <v>1693440</v>
      </c>
    </row>
    <row r="208" spans="1:11" ht="76.05">
      <c r="A208" s="25" t="s">
        <v>128</v>
      </c>
      <c r="B208" s="25" t="s">
        <v>539</v>
      </c>
      <c r="C208" s="25" t="s">
        <v>25</v>
      </c>
      <c r="D208" s="25" t="s">
        <v>540</v>
      </c>
      <c r="E208" s="26" t="s">
        <v>541</v>
      </c>
      <c r="F208" s="25" t="s">
        <v>269</v>
      </c>
      <c r="G208" s="27">
        <v>2</v>
      </c>
      <c r="H208" s="28">
        <v>756000</v>
      </c>
      <c r="I208" s="29" t="s">
        <v>139</v>
      </c>
      <c r="J208" s="28">
        <f t="shared" si="4"/>
        <v>846720</v>
      </c>
      <c r="K208" s="30">
        <f t="shared" si="5"/>
        <v>1693440</v>
      </c>
    </row>
    <row r="209" spans="1:11">
      <c r="A209" s="32" t="s">
        <v>170</v>
      </c>
      <c r="B209" s="32" t="s">
        <v>59</v>
      </c>
      <c r="C209" s="32"/>
      <c r="D209" s="33"/>
      <c r="E209" s="34" t="s">
        <v>542</v>
      </c>
      <c r="F209" s="32" t="s">
        <v>129</v>
      </c>
      <c r="G209" s="35"/>
      <c r="H209" s="35"/>
      <c r="I209" s="33"/>
      <c r="J209" s="33"/>
      <c r="K209" s="37">
        <f>K210+K224+K229</f>
        <v>1288326.9500000002</v>
      </c>
    </row>
    <row r="210" spans="1:11">
      <c r="A210" s="32" t="s">
        <v>295</v>
      </c>
      <c r="B210" s="32" t="s">
        <v>543</v>
      </c>
      <c r="C210" s="32"/>
      <c r="D210" s="33"/>
      <c r="E210" s="34" t="s">
        <v>544</v>
      </c>
      <c r="F210" s="32" t="s">
        <v>129</v>
      </c>
      <c r="G210" s="35"/>
      <c r="H210" s="35"/>
      <c r="I210" s="33"/>
      <c r="J210" s="33"/>
      <c r="K210" s="37">
        <f>SUM(K211:K223)</f>
        <v>70076.53</v>
      </c>
    </row>
    <row r="211" spans="1:11" ht="25.35">
      <c r="A211" s="25" t="s">
        <v>128</v>
      </c>
      <c r="B211" s="25" t="s">
        <v>545</v>
      </c>
      <c r="C211" s="25" t="s">
        <v>25</v>
      </c>
      <c r="D211" s="25" t="s">
        <v>546</v>
      </c>
      <c r="E211" s="26" t="s">
        <v>547</v>
      </c>
      <c r="F211" s="25" t="s">
        <v>548</v>
      </c>
      <c r="G211" s="27">
        <v>1</v>
      </c>
      <c r="H211" s="28">
        <v>12000</v>
      </c>
      <c r="I211" s="29" t="s">
        <v>130</v>
      </c>
      <c r="J211" s="28">
        <f t="shared" si="4"/>
        <v>15169.2</v>
      </c>
      <c r="K211" s="30">
        <f t="shared" si="5"/>
        <v>15169.2</v>
      </c>
    </row>
    <row r="212" spans="1:11" ht="38.049999999999997">
      <c r="A212" s="25" t="s">
        <v>128</v>
      </c>
      <c r="B212" s="25" t="s">
        <v>549</v>
      </c>
      <c r="C212" s="25" t="s">
        <v>12</v>
      </c>
      <c r="D212" s="25" t="s">
        <v>550</v>
      </c>
      <c r="E212" s="26" t="s">
        <v>551</v>
      </c>
      <c r="F212" s="25" t="s">
        <v>62</v>
      </c>
      <c r="G212" s="27">
        <v>156</v>
      </c>
      <c r="H212" s="28">
        <v>124.16</v>
      </c>
      <c r="I212" s="29" t="s">
        <v>130</v>
      </c>
      <c r="J212" s="28">
        <f t="shared" si="4"/>
        <v>156.94999999999999</v>
      </c>
      <c r="K212" s="30">
        <f t="shared" si="5"/>
        <v>24484.2</v>
      </c>
    </row>
    <row r="213" spans="1:11" ht="25.35">
      <c r="A213" s="25" t="s">
        <v>128</v>
      </c>
      <c r="B213" s="25" t="s">
        <v>552</v>
      </c>
      <c r="C213" s="25" t="s">
        <v>12</v>
      </c>
      <c r="D213" s="25" t="s">
        <v>553</v>
      </c>
      <c r="E213" s="26" t="s">
        <v>554</v>
      </c>
      <c r="F213" s="25" t="s">
        <v>55</v>
      </c>
      <c r="G213" s="27">
        <v>10.8</v>
      </c>
      <c r="H213" s="28">
        <v>110.99</v>
      </c>
      <c r="I213" s="29" t="s">
        <v>130</v>
      </c>
      <c r="J213" s="28">
        <f t="shared" si="4"/>
        <v>140.30000000000001</v>
      </c>
      <c r="K213" s="30">
        <f t="shared" si="5"/>
        <v>1515.24</v>
      </c>
    </row>
    <row r="214" spans="1:11" ht="25.35">
      <c r="A214" s="25" t="s">
        <v>128</v>
      </c>
      <c r="B214" s="25" t="s">
        <v>555</v>
      </c>
      <c r="C214" s="25" t="s">
        <v>12</v>
      </c>
      <c r="D214" s="25" t="s">
        <v>556</v>
      </c>
      <c r="E214" s="26" t="s">
        <v>557</v>
      </c>
      <c r="F214" s="25" t="s">
        <v>48</v>
      </c>
      <c r="G214" s="27">
        <v>11</v>
      </c>
      <c r="H214" s="28">
        <v>21.32</v>
      </c>
      <c r="I214" s="29" t="s">
        <v>130</v>
      </c>
      <c r="J214" s="28">
        <f t="shared" si="4"/>
        <v>26.95</v>
      </c>
      <c r="K214" s="30">
        <f t="shared" si="5"/>
        <v>296.45</v>
      </c>
    </row>
    <row r="215" spans="1:11" ht="25.35">
      <c r="A215" s="25" t="s">
        <v>128</v>
      </c>
      <c r="B215" s="25" t="s">
        <v>558</v>
      </c>
      <c r="C215" s="25" t="s">
        <v>12</v>
      </c>
      <c r="D215" s="25" t="s">
        <v>515</v>
      </c>
      <c r="E215" s="26" t="s">
        <v>516</v>
      </c>
      <c r="F215" s="25" t="s">
        <v>45</v>
      </c>
      <c r="G215" s="27">
        <v>119.8</v>
      </c>
      <c r="H215" s="28">
        <v>12.1</v>
      </c>
      <c r="I215" s="29" t="s">
        <v>130</v>
      </c>
      <c r="J215" s="28">
        <f t="shared" si="4"/>
        <v>15.3</v>
      </c>
      <c r="K215" s="30">
        <f t="shared" si="5"/>
        <v>1832.94</v>
      </c>
    </row>
    <row r="216" spans="1:11" ht="25.35">
      <c r="A216" s="25" t="s">
        <v>128</v>
      </c>
      <c r="B216" s="25" t="s">
        <v>559</v>
      </c>
      <c r="C216" s="25" t="s">
        <v>12</v>
      </c>
      <c r="D216" s="25" t="s">
        <v>560</v>
      </c>
      <c r="E216" s="26" t="s">
        <v>561</v>
      </c>
      <c r="F216" s="25" t="s">
        <v>45</v>
      </c>
      <c r="G216" s="27">
        <v>85.3</v>
      </c>
      <c r="H216" s="28">
        <v>10.34</v>
      </c>
      <c r="I216" s="29" t="s">
        <v>130</v>
      </c>
      <c r="J216" s="28">
        <f t="shared" si="4"/>
        <v>13.07</v>
      </c>
      <c r="K216" s="30">
        <f t="shared" si="5"/>
        <v>1114.8699999999999</v>
      </c>
    </row>
    <row r="217" spans="1:11" ht="25.35">
      <c r="A217" s="25" t="s">
        <v>128</v>
      </c>
      <c r="B217" s="25" t="s">
        <v>562</v>
      </c>
      <c r="C217" s="25" t="s">
        <v>12</v>
      </c>
      <c r="D217" s="25" t="s">
        <v>563</v>
      </c>
      <c r="E217" s="26" t="s">
        <v>564</v>
      </c>
      <c r="F217" s="25" t="s">
        <v>45</v>
      </c>
      <c r="G217" s="27">
        <v>141</v>
      </c>
      <c r="H217" s="28">
        <v>7.9</v>
      </c>
      <c r="I217" s="29" t="s">
        <v>130</v>
      </c>
      <c r="J217" s="28">
        <f t="shared" ref="J217:J280" si="6">IF(I217=$L$1,ROUND(H217*(1+$M$1),2),IF(I217=$L$2,ROUND(H217*(1+$M$2),2),"ERRO"))</f>
        <v>9.99</v>
      </c>
      <c r="K217" s="30">
        <f t="shared" ref="K217:K280" si="7">ROUND(J217*G217,2)</f>
        <v>1408.59</v>
      </c>
    </row>
    <row r="218" spans="1:11" ht="25.35">
      <c r="A218" s="25" t="s">
        <v>128</v>
      </c>
      <c r="B218" s="25" t="s">
        <v>565</v>
      </c>
      <c r="C218" s="25" t="s">
        <v>12</v>
      </c>
      <c r="D218" s="25" t="s">
        <v>566</v>
      </c>
      <c r="E218" s="26" t="s">
        <v>567</v>
      </c>
      <c r="F218" s="25" t="s">
        <v>45</v>
      </c>
      <c r="G218" s="27">
        <v>709.8</v>
      </c>
      <c r="H218" s="28">
        <v>6.97</v>
      </c>
      <c r="I218" s="29" t="s">
        <v>130</v>
      </c>
      <c r="J218" s="28">
        <f t="shared" si="6"/>
        <v>8.81</v>
      </c>
      <c r="K218" s="30">
        <f t="shared" si="7"/>
        <v>6253.34</v>
      </c>
    </row>
    <row r="219" spans="1:11" ht="25.35">
      <c r="A219" s="25" t="s">
        <v>128</v>
      </c>
      <c r="B219" s="25" t="s">
        <v>568</v>
      </c>
      <c r="C219" s="25" t="s">
        <v>12</v>
      </c>
      <c r="D219" s="25" t="s">
        <v>569</v>
      </c>
      <c r="E219" s="26" t="s">
        <v>570</v>
      </c>
      <c r="F219" s="25" t="s">
        <v>45</v>
      </c>
      <c r="G219" s="27">
        <v>383.6</v>
      </c>
      <c r="H219" s="28">
        <v>5.83</v>
      </c>
      <c r="I219" s="29" t="s">
        <v>130</v>
      </c>
      <c r="J219" s="28">
        <f t="shared" si="6"/>
        <v>7.37</v>
      </c>
      <c r="K219" s="30">
        <f t="shared" si="7"/>
        <v>2827.13</v>
      </c>
    </row>
    <row r="220" spans="1:11" ht="38.049999999999997">
      <c r="A220" s="25" t="s">
        <v>128</v>
      </c>
      <c r="B220" s="25" t="s">
        <v>571</v>
      </c>
      <c r="C220" s="25" t="s">
        <v>58</v>
      </c>
      <c r="D220" s="25" t="s">
        <v>572</v>
      </c>
      <c r="E220" s="26" t="s">
        <v>573</v>
      </c>
      <c r="F220" s="25" t="s">
        <v>574</v>
      </c>
      <c r="G220" s="27">
        <v>10.6</v>
      </c>
      <c r="H220" s="28">
        <v>351.12</v>
      </c>
      <c r="I220" s="29" t="s">
        <v>130</v>
      </c>
      <c r="J220" s="28">
        <f t="shared" si="6"/>
        <v>443.85</v>
      </c>
      <c r="K220" s="30">
        <f t="shared" si="7"/>
        <v>4704.8100000000004</v>
      </c>
    </row>
    <row r="221" spans="1:11">
      <c r="A221" s="25" t="s">
        <v>128</v>
      </c>
      <c r="B221" s="25" t="s">
        <v>575</v>
      </c>
      <c r="C221" s="25" t="s">
        <v>58</v>
      </c>
      <c r="D221" s="25" t="s">
        <v>576</v>
      </c>
      <c r="E221" s="26" t="s">
        <v>577</v>
      </c>
      <c r="F221" s="25" t="s">
        <v>574</v>
      </c>
      <c r="G221" s="27">
        <v>52.7</v>
      </c>
      <c r="H221" s="28">
        <v>29.47</v>
      </c>
      <c r="I221" s="29" t="s">
        <v>130</v>
      </c>
      <c r="J221" s="28">
        <f t="shared" si="6"/>
        <v>37.25</v>
      </c>
      <c r="K221" s="30">
        <f t="shared" si="7"/>
        <v>1963.08</v>
      </c>
    </row>
    <row r="222" spans="1:11" ht="25.35">
      <c r="A222" s="25" t="s">
        <v>128</v>
      </c>
      <c r="B222" s="25" t="s">
        <v>578</v>
      </c>
      <c r="C222" s="25" t="s">
        <v>12</v>
      </c>
      <c r="D222" s="25" t="s">
        <v>56</v>
      </c>
      <c r="E222" s="26" t="s">
        <v>57</v>
      </c>
      <c r="F222" s="25" t="s">
        <v>55</v>
      </c>
      <c r="G222" s="27">
        <v>52.7</v>
      </c>
      <c r="H222" s="28">
        <v>26.13</v>
      </c>
      <c r="I222" s="29" t="s">
        <v>130</v>
      </c>
      <c r="J222" s="28">
        <f t="shared" si="6"/>
        <v>33.03</v>
      </c>
      <c r="K222" s="30">
        <f t="shared" si="7"/>
        <v>1740.68</v>
      </c>
    </row>
    <row r="223" spans="1:11" ht="25.35">
      <c r="A223" s="25" t="s">
        <v>128</v>
      </c>
      <c r="B223" s="25" t="s">
        <v>579</v>
      </c>
      <c r="C223" s="25" t="s">
        <v>12</v>
      </c>
      <c r="D223" s="25" t="s">
        <v>580</v>
      </c>
      <c r="E223" s="26" t="s">
        <v>581</v>
      </c>
      <c r="F223" s="25" t="s">
        <v>116</v>
      </c>
      <c r="G223" s="27">
        <v>40</v>
      </c>
      <c r="H223" s="28">
        <v>133.81</v>
      </c>
      <c r="I223" s="29" t="s">
        <v>130</v>
      </c>
      <c r="J223" s="28">
        <f t="shared" si="6"/>
        <v>169.15</v>
      </c>
      <c r="K223" s="30">
        <f t="shared" si="7"/>
        <v>6766</v>
      </c>
    </row>
    <row r="224" spans="1:11">
      <c r="A224" s="32" t="s">
        <v>295</v>
      </c>
      <c r="B224" s="32" t="s">
        <v>582</v>
      </c>
      <c r="C224" s="32"/>
      <c r="D224" s="33"/>
      <c r="E224" s="34" t="s">
        <v>583</v>
      </c>
      <c r="F224" s="32" t="s">
        <v>129</v>
      </c>
      <c r="G224" s="35"/>
      <c r="H224" s="35"/>
      <c r="I224" s="33"/>
      <c r="J224" s="33"/>
      <c r="K224" s="37">
        <f>SUM(K225:K228)</f>
        <v>1214963.58</v>
      </c>
    </row>
    <row r="225" spans="1:11">
      <c r="A225" s="25" t="s">
        <v>128</v>
      </c>
      <c r="B225" s="25" t="s">
        <v>584</v>
      </c>
      <c r="C225" s="25" t="s">
        <v>25</v>
      </c>
      <c r="D225" s="25" t="s">
        <v>585</v>
      </c>
      <c r="E225" s="26" t="s">
        <v>586</v>
      </c>
      <c r="F225" s="25" t="s">
        <v>269</v>
      </c>
      <c r="G225" s="27">
        <v>1</v>
      </c>
      <c r="H225" s="28">
        <v>24724</v>
      </c>
      <c r="I225" s="29" t="s">
        <v>139</v>
      </c>
      <c r="J225" s="28">
        <f t="shared" si="6"/>
        <v>27690.880000000001</v>
      </c>
      <c r="K225" s="30">
        <f t="shared" si="7"/>
        <v>27690.880000000001</v>
      </c>
    </row>
    <row r="226" spans="1:11" ht="38.049999999999997">
      <c r="A226" s="25" t="s">
        <v>128</v>
      </c>
      <c r="B226" s="25" t="s">
        <v>587</v>
      </c>
      <c r="C226" s="25" t="s">
        <v>58</v>
      </c>
      <c r="D226" s="25" t="s">
        <v>572</v>
      </c>
      <c r="E226" s="26" t="s">
        <v>573</v>
      </c>
      <c r="F226" s="25" t="s">
        <v>574</v>
      </c>
      <c r="G226" s="27">
        <v>5.0999999999999996</v>
      </c>
      <c r="H226" s="28">
        <v>351.12</v>
      </c>
      <c r="I226" s="29" t="s">
        <v>130</v>
      </c>
      <c r="J226" s="28">
        <f t="shared" si="6"/>
        <v>443.85</v>
      </c>
      <c r="K226" s="30">
        <f t="shared" si="7"/>
        <v>2263.64</v>
      </c>
    </row>
    <row r="227" spans="1:11" ht="25.35">
      <c r="A227" s="25" t="s">
        <v>128</v>
      </c>
      <c r="B227" s="25" t="s">
        <v>588</v>
      </c>
      <c r="C227" s="25" t="s">
        <v>12</v>
      </c>
      <c r="D227" s="25" t="s">
        <v>589</v>
      </c>
      <c r="E227" s="26" t="s">
        <v>590</v>
      </c>
      <c r="F227" s="25" t="s">
        <v>55</v>
      </c>
      <c r="G227" s="27">
        <v>5.0999999999999996</v>
      </c>
      <c r="H227" s="28">
        <v>160.49</v>
      </c>
      <c r="I227" s="29" t="s">
        <v>130</v>
      </c>
      <c r="J227" s="28">
        <f t="shared" si="6"/>
        <v>202.88</v>
      </c>
      <c r="K227" s="30">
        <f t="shared" si="7"/>
        <v>1034.69</v>
      </c>
    </row>
    <row r="228" spans="1:11" ht="76.05">
      <c r="A228" s="25" t="s">
        <v>128</v>
      </c>
      <c r="B228" s="25" t="s">
        <v>591</v>
      </c>
      <c r="C228" s="25" t="s">
        <v>25</v>
      </c>
      <c r="D228" s="25" t="s">
        <v>592</v>
      </c>
      <c r="E228" s="26" t="s">
        <v>593</v>
      </c>
      <c r="F228" s="25" t="s">
        <v>269</v>
      </c>
      <c r="G228" s="27">
        <v>1</v>
      </c>
      <c r="H228" s="28">
        <v>1057119.97</v>
      </c>
      <c r="I228" s="29" t="s">
        <v>139</v>
      </c>
      <c r="J228" s="28">
        <f t="shared" si="6"/>
        <v>1183974.3700000001</v>
      </c>
      <c r="K228" s="30">
        <f t="shared" si="7"/>
        <v>1183974.3700000001</v>
      </c>
    </row>
    <row r="229" spans="1:11">
      <c r="A229" s="32" t="s">
        <v>295</v>
      </c>
      <c r="B229" s="32" t="s">
        <v>594</v>
      </c>
      <c r="C229" s="32"/>
      <c r="D229" s="33"/>
      <c r="E229" s="34" t="s">
        <v>595</v>
      </c>
      <c r="F229" s="32" t="s">
        <v>129</v>
      </c>
      <c r="G229" s="35"/>
      <c r="H229" s="35"/>
      <c r="I229" s="33"/>
      <c r="J229" s="33"/>
      <c r="K229" s="37">
        <f>K230</f>
        <v>3286.84</v>
      </c>
    </row>
    <row r="230" spans="1:11">
      <c r="A230" s="25" t="s">
        <v>128</v>
      </c>
      <c r="B230" s="25" t="s">
        <v>596</v>
      </c>
      <c r="C230" s="25" t="s">
        <v>12</v>
      </c>
      <c r="D230" s="25" t="s">
        <v>597</v>
      </c>
      <c r="E230" s="26" t="s">
        <v>598</v>
      </c>
      <c r="F230" s="25" t="s">
        <v>48</v>
      </c>
      <c r="G230" s="27">
        <v>1</v>
      </c>
      <c r="H230" s="28">
        <v>2600.14</v>
      </c>
      <c r="I230" s="29" t="s">
        <v>130</v>
      </c>
      <c r="J230" s="28">
        <f t="shared" si="6"/>
        <v>3286.84</v>
      </c>
      <c r="K230" s="30">
        <f t="shared" si="7"/>
        <v>3286.84</v>
      </c>
    </row>
    <row r="231" spans="1:11" ht="25.35">
      <c r="A231" s="32" t="s">
        <v>170</v>
      </c>
      <c r="B231" s="32" t="s">
        <v>599</v>
      </c>
      <c r="C231" s="32"/>
      <c r="D231" s="33"/>
      <c r="E231" s="34" t="s">
        <v>600</v>
      </c>
      <c r="F231" s="32" t="s">
        <v>129</v>
      </c>
      <c r="G231" s="35"/>
      <c r="H231" s="35"/>
      <c r="I231" s="33"/>
      <c r="J231" s="33"/>
      <c r="K231" s="37">
        <f>K232+K249+K260+K316</f>
        <v>521859.42999999993</v>
      </c>
    </row>
    <row r="232" spans="1:11">
      <c r="A232" s="32" t="s">
        <v>295</v>
      </c>
      <c r="B232" s="32" t="s">
        <v>601</v>
      </c>
      <c r="C232" s="32"/>
      <c r="D232" s="33"/>
      <c r="E232" s="34" t="s">
        <v>602</v>
      </c>
      <c r="F232" s="32" t="s">
        <v>129</v>
      </c>
      <c r="G232" s="35"/>
      <c r="H232" s="35"/>
      <c r="I232" s="33"/>
      <c r="J232" s="33"/>
      <c r="K232" s="37">
        <f>SUM(K233:K248)</f>
        <v>26873.729999999996</v>
      </c>
    </row>
    <row r="233" spans="1:11" ht="25.35">
      <c r="A233" s="25" t="s">
        <v>128</v>
      </c>
      <c r="B233" s="25" t="s">
        <v>603</v>
      </c>
      <c r="C233" s="25" t="s">
        <v>25</v>
      </c>
      <c r="D233" s="25" t="s">
        <v>604</v>
      </c>
      <c r="E233" s="26" t="s">
        <v>605</v>
      </c>
      <c r="F233" s="25" t="s">
        <v>548</v>
      </c>
      <c r="G233" s="27">
        <v>1</v>
      </c>
      <c r="H233" s="28">
        <v>1500</v>
      </c>
      <c r="I233" s="29" t="s">
        <v>130</v>
      </c>
      <c r="J233" s="28">
        <f t="shared" si="6"/>
        <v>1896.15</v>
      </c>
      <c r="K233" s="30">
        <f t="shared" si="7"/>
        <v>1896.15</v>
      </c>
    </row>
    <row r="234" spans="1:11" ht="50.7">
      <c r="A234" s="25" t="s">
        <v>128</v>
      </c>
      <c r="B234" s="25" t="s">
        <v>606</v>
      </c>
      <c r="C234" s="25" t="s">
        <v>12</v>
      </c>
      <c r="D234" s="25" t="s">
        <v>607</v>
      </c>
      <c r="E234" s="26" t="s">
        <v>608</v>
      </c>
      <c r="F234" s="25" t="s">
        <v>62</v>
      </c>
      <c r="G234" s="27">
        <v>54</v>
      </c>
      <c r="H234" s="28">
        <v>63.5</v>
      </c>
      <c r="I234" s="29" t="s">
        <v>130</v>
      </c>
      <c r="J234" s="28">
        <f t="shared" si="6"/>
        <v>80.27</v>
      </c>
      <c r="K234" s="30">
        <f t="shared" si="7"/>
        <v>4334.58</v>
      </c>
    </row>
    <row r="235" spans="1:11" ht="25.35">
      <c r="A235" s="25" t="s">
        <v>128</v>
      </c>
      <c r="B235" s="25" t="s">
        <v>609</v>
      </c>
      <c r="C235" s="25" t="s">
        <v>12</v>
      </c>
      <c r="D235" s="25" t="s">
        <v>553</v>
      </c>
      <c r="E235" s="26" t="s">
        <v>554</v>
      </c>
      <c r="F235" s="25" t="s">
        <v>55</v>
      </c>
      <c r="G235" s="27">
        <v>1.1000000000000001</v>
      </c>
      <c r="H235" s="28">
        <v>110.99</v>
      </c>
      <c r="I235" s="29" t="s">
        <v>130</v>
      </c>
      <c r="J235" s="28">
        <f t="shared" si="6"/>
        <v>140.30000000000001</v>
      </c>
      <c r="K235" s="30">
        <f t="shared" si="7"/>
        <v>154.33000000000001</v>
      </c>
    </row>
    <row r="236" spans="1:11" ht="25.35">
      <c r="A236" s="25" t="s">
        <v>128</v>
      </c>
      <c r="B236" s="25" t="s">
        <v>610</v>
      </c>
      <c r="C236" s="25" t="s">
        <v>12</v>
      </c>
      <c r="D236" s="25" t="s">
        <v>611</v>
      </c>
      <c r="E236" s="26" t="s">
        <v>612</v>
      </c>
      <c r="F236" s="25" t="s">
        <v>48</v>
      </c>
      <c r="G236" s="27">
        <v>9</v>
      </c>
      <c r="H236" s="28">
        <v>16.78</v>
      </c>
      <c r="I236" s="29" t="s">
        <v>130</v>
      </c>
      <c r="J236" s="28">
        <f t="shared" si="6"/>
        <v>21.21</v>
      </c>
      <c r="K236" s="30">
        <f t="shared" si="7"/>
        <v>190.89</v>
      </c>
    </row>
    <row r="237" spans="1:11" ht="38.049999999999997">
      <c r="A237" s="25" t="s">
        <v>128</v>
      </c>
      <c r="B237" s="25" t="s">
        <v>613</v>
      </c>
      <c r="C237" s="25" t="s">
        <v>12</v>
      </c>
      <c r="D237" s="25" t="s">
        <v>103</v>
      </c>
      <c r="E237" s="26" t="s">
        <v>508</v>
      </c>
      <c r="F237" s="25" t="s">
        <v>45</v>
      </c>
      <c r="G237" s="27">
        <v>101.8</v>
      </c>
      <c r="H237" s="28">
        <v>12.19</v>
      </c>
      <c r="I237" s="29" t="s">
        <v>130</v>
      </c>
      <c r="J237" s="28">
        <f t="shared" si="6"/>
        <v>15.41</v>
      </c>
      <c r="K237" s="30">
        <f t="shared" si="7"/>
        <v>1568.74</v>
      </c>
    </row>
    <row r="238" spans="1:11" ht="38.049999999999997">
      <c r="A238" s="25" t="s">
        <v>128</v>
      </c>
      <c r="B238" s="25" t="s">
        <v>614</v>
      </c>
      <c r="C238" s="25" t="s">
        <v>12</v>
      </c>
      <c r="D238" s="25" t="s">
        <v>104</v>
      </c>
      <c r="E238" s="26" t="s">
        <v>615</v>
      </c>
      <c r="F238" s="25" t="s">
        <v>45</v>
      </c>
      <c r="G238" s="27">
        <v>96.7</v>
      </c>
      <c r="H238" s="28">
        <v>10.4</v>
      </c>
      <c r="I238" s="29" t="s">
        <v>130</v>
      </c>
      <c r="J238" s="28">
        <f t="shared" si="6"/>
        <v>13.15</v>
      </c>
      <c r="K238" s="30">
        <f t="shared" si="7"/>
        <v>1271.6099999999999</v>
      </c>
    </row>
    <row r="239" spans="1:11" ht="38.049999999999997">
      <c r="A239" s="25" t="s">
        <v>128</v>
      </c>
      <c r="B239" s="25" t="s">
        <v>616</v>
      </c>
      <c r="C239" s="25" t="s">
        <v>12</v>
      </c>
      <c r="D239" s="25" t="s">
        <v>105</v>
      </c>
      <c r="E239" s="26" t="s">
        <v>510</v>
      </c>
      <c r="F239" s="25" t="s">
        <v>45</v>
      </c>
      <c r="G239" s="27">
        <v>113</v>
      </c>
      <c r="H239" s="28">
        <v>9.73</v>
      </c>
      <c r="I239" s="29" t="s">
        <v>130</v>
      </c>
      <c r="J239" s="28">
        <f t="shared" si="6"/>
        <v>12.3</v>
      </c>
      <c r="K239" s="30">
        <f t="shared" si="7"/>
        <v>1389.9</v>
      </c>
    </row>
    <row r="240" spans="1:11" ht="38.049999999999997">
      <c r="A240" s="25" t="s">
        <v>128</v>
      </c>
      <c r="B240" s="25" t="s">
        <v>617</v>
      </c>
      <c r="C240" s="25" t="s">
        <v>12</v>
      </c>
      <c r="D240" s="25" t="s">
        <v>106</v>
      </c>
      <c r="E240" s="26" t="s">
        <v>618</v>
      </c>
      <c r="F240" s="25" t="s">
        <v>45</v>
      </c>
      <c r="G240" s="27">
        <v>121.5</v>
      </c>
      <c r="H240" s="28">
        <v>7.84</v>
      </c>
      <c r="I240" s="29" t="s">
        <v>130</v>
      </c>
      <c r="J240" s="28">
        <f t="shared" si="6"/>
        <v>9.91</v>
      </c>
      <c r="K240" s="30">
        <f t="shared" si="7"/>
        <v>1204.07</v>
      </c>
    </row>
    <row r="241" spans="1:11" ht="38.049999999999997">
      <c r="A241" s="25" t="s">
        <v>128</v>
      </c>
      <c r="B241" s="25" t="s">
        <v>619</v>
      </c>
      <c r="C241" s="25" t="s">
        <v>12</v>
      </c>
      <c r="D241" s="25" t="s">
        <v>107</v>
      </c>
      <c r="E241" s="26" t="s">
        <v>620</v>
      </c>
      <c r="F241" s="25" t="s">
        <v>45</v>
      </c>
      <c r="G241" s="27">
        <v>79.7</v>
      </c>
      <c r="H241" s="28">
        <v>6.85</v>
      </c>
      <c r="I241" s="29" t="s">
        <v>130</v>
      </c>
      <c r="J241" s="28">
        <f t="shared" si="6"/>
        <v>8.66</v>
      </c>
      <c r="K241" s="30">
        <f t="shared" si="7"/>
        <v>690.2</v>
      </c>
    </row>
    <row r="242" spans="1:11" ht="50.7">
      <c r="A242" s="25" t="s">
        <v>128</v>
      </c>
      <c r="B242" s="25" t="s">
        <v>621</v>
      </c>
      <c r="C242" s="25" t="s">
        <v>12</v>
      </c>
      <c r="D242" s="25" t="s">
        <v>622</v>
      </c>
      <c r="E242" s="26" t="s">
        <v>623</v>
      </c>
      <c r="F242" s="25" t="s">
        <v>15</v>
      </c>
      <c r="G242" s="27">
        <v>23.6</v>
      </c>
      <c r="H242" s="28">
        <v>99.1</v>
      </c>
      <c r="I242" s="29" t="s">
        <v>130</v>
      </c>
      <c r="J242" s="28">
        <f t="shared" si="6"/>
        <v>125.27</v>
      </c>
      <c r="K242" s="30">
        <f t="shared" si="7"/>
        <v>2956.37</v>
      </c>
    </row>
    <row r="243" spans="1:11" ht="38.049999999999997">
      <c r="A243" s="25" t="s">
        <v>128</v>
      </c>
      <c r="B243" s="25" t="s">
        <v>624</v>
      </c>
      <c r="C243" s="25" t="s">
        <v>12</v>
      </c>
      <c r="D243" s="25" t="s">
        <v>625</v>
      </c>
      <c r="E243" s="26" t="s">
        <v>626</v>
      </c>
      <c r="F243" s="25" t="s">
        <v>15</v>
      </c>
      <c r="G243" s="27">
        <v>42.4</v>
      </c>
      <c r="H243" s="28">
        <v>85.38</v>
      </c>
      <c r="I243" s="29" t="s">
        <v>130</v>
      </c>
      <c r="J243" s="28">
        <f t="shared" si="6"/>
        <v>107.93</v>
      </c>
      <c r="K243" s="30">
        <f t="shared" si="7"/>
        <v>4576.2299999999996</v>
      </c>
    </row>
    <row r="244" spans="1:11" ht="25.35">
      <c r="A244" s="25" t="s">
        <v>128</v>
      </c>
      <c r="B244" s="25" t="s">
        <v>627</v>
      </c>
      <c r="C244" s="25" t="s">
        <v>12</v>
      </c>
      <c r="D244" s="25" t="s">
        <v>628</v>
      </c>
      <c r="E244" s="26" t="s">
        <v>629</v>
      </c>
      <c r="F244" s="25" t="s">
        <v>15</v>
      </c>
      <c r="G244" s="27">
        <v>5.5</v>
      </c>
      <c r="H244" s="28">
        <v>272.47000000000003</v>
      </c>
      <c r="I244" s="29" t="s">
        <v>130</v>
      </c>
      <c r="J244" s="28">
        <f t="shared" si="6"/>
        <v>344.43</v>
      </c>
      <c r="K244" s="30">
        <f t="shared" si="7"/>
        <v>1894.37</v>
      </c>
    </row>
    <row r="245" spans="1:11" ht="38.049999999999997">
      <c r="A245" s="25" t="s">
        <v>128</v>
      </c>
      <c r="B245" s="25" t="s">
        <v>630</v>
      </c>
      <c r="C245" s="25" t="s">
        <v>12</v>
      </c>
      <c r="D245" s="25" t="s">
        <v>631</v>
      </c>
      <c r="E245" s="26" t="s">
        <v>632</v>
      </c>
      <c r="F245" s="25" t="s">
        <v>45</v>
      </c>
      <c r="G245" s="27">
        <v>21.6</v>
      </c>
      <c r="H245" s="28">
        <v>10.66</v>
      </c>
      <c r="I245" s="29" t="s">
        <v>130</v>
      </c>
      <c r="J245" s="28">
        <f t="shared" si="6"/>
        <v>13.48</v>
      </c>
      <c r="K245" s="30">
        <f t="shared" si="7"/>
        <v>291.17</v>
      </c>
    </row>
    <row r="246" spans="1:11" ht="38.049999999999997">
      <c r="A246" s="25" t="s">
        <v>128</v>
      </c>
      <c r="B246" s="25" t="s">
        <v>633</v>
      </c>
      <c r="C246" s="25" t="s">
        <v>58</v>
      </c>
      <c r="D246" s="25" t="s">
        <v>572</v>
      </c>
      <c r="E246" s="26" t="s">
        <v>573</v>
      </c>
      <c r="F246" s="25" t="s">
        <v>574</v>
      </c>
      <c r="G246" s="27">
        <v>9.6999999999999993</v>
      </c>
      <c r="H246" s="28">
        <v>351.12</v>
      </c>
      <c r="I246" s="29" t="s">
        <v>139</v>
      </c>
      <c r="J246" s="28">
        <f t="shared" si="6"/>
        <v>393.25</v>
      </c>
      <c r="K246" s="30">
        <f t="shared" si="7"/>
        <v>3814.53</v>
      </c>
    </row>
    <row r="247" spans="1:11">
      <c r="A247" s="25" t="s">
        <v>128</v>
      </c>
      <c r="B247" s="25" t="s">
        <v>634</v>
      </c>
      <c r="C247" s="25" t="s">
        <v>58</v>
      </c>
      <c r="D247" s="25" t="s">
        <v>576</v>
      </c>
      <c r="E247" s="26" t="s">
        <v>577</v>
      </c>
      <c r="F247" s="25" t="s">
        <v>574</v>
      </c>
      <c r="G247" s="27">
        <v>9.6999999999999993</v>
      </c>
      <c r="H247" s="28">
        <v>29.47</v>
      </c>
      <c r="I247" s="29" t="s">
        <v>139</v>
      </c>
      <c r="J247" s="28">
        <f t="shared" si="6"/>
        <v>33.01</v>
      </c>
      <c r="K247" s="30">
        <f t="shared" si="7"/>
        <v>320.2</v>
      </c>
    </row>
    <row r="248" spans="1:11" ht="25.35">
      <c r="A248" s="25" t="s">
        <v>128</v>
      </c>
      <c r="B248" s="25" t="s">
        <v>635</v>
      </c>
      <c r="C248" s="25" t="s">
        <v>12</v>
      </c>
      <c r="D248" s="25" t="s">
        <v>56</v>
      </c>
      <c r="E248" s="26" t="s">
        <v>57</v>
      </c>
      <c r="F248" s="25" t="s">
        <v>55</v>
      </c>
      <c r="G248" s="27">
        <v>9.6999999999999993</v>
      </c>
      <c r="H248" s="28">
        <v>26.13</v>
      </c>
      <c r="I248" s="29" t="s">
        <v>130</v>
      </c>
      <c r="J248" s="28">
        <f t="shared" si="6"/>
        <v>33.03</v>
      </c>
      <c r="K248" s="30">
        <f t="shared" si="7"/>
        <v>320.39</v>
      </c>
    </row>
    <row r="249" spans="1:11">
      <c r="A249" s="32" t="s">
        <v>295</v>
      </c>
      <c r="B249" s="32" t="s">
        <v>636</v>
      </c>
      <c r="C249" s="32"/>
      <c r="D249" s="33"/>
      <c r="E249" s="34" t="s">
        <v>637</v>
      </c>
      <c r="F249" s="32" t="s">
        <v>129</v>
      </c>
      <c r="G249" s="35"/>
      <c r="H249" s="35"/>
      <c r="I249" s="33"/>
      <c r="J249" s="33"/>
      <c r="K249" s="37">
        <f>SUM(K250:K259)</f>
        <v>27587.08</v>
      </c>
    </row>
    <row r="250" spans="1:11" ht="50.7">
      <c r="A250" s="25" t="s">
        <v>128</v>
      </c>
      <c r="B250" s="25" t="s">
        <v>638</v>
      </c>
      <c r="C250" s="25" t="s">
        <v>12</v>
      </c>
      <c r="D250" s="25" t="s">
        <v>639</v>
      </c>
      <c r="E250" s="26" t="s">
        <v>640</v>
      </c>
      <c r="F250" s="25" t="s">
        <v>15</v>
      </c>
      <c r="G250" s="27">
        <v>79.599999999999994</v>
      </c>
      <c r="H250" s="28">
        <v>71.599999999999994</v>
      </c>
      <c r="I250" s="29" t="s">
        <v>130</v>
      </c>
      <c r="J250" s="28">
        <f t="shared" si="6"/>
        <v>90.51</v>
      </c>
      <c r="K250" s="30">
        <f t="shared" si="7"/>
        <v>7204.6</v>
      </c>
    </row>
    <row r="251" spans="1:11" ht="25.35">
      <c r="A251" s="25" t="s">
        <v>128</v>
      </c>
      <c r="B251" s="25" t="s">
        <v>641</v>
      </c>
      <c r="C251" s="25" t="s">
        <v>12</v>
      </c>
      <c r="D251" s="25" t="s">
        <v>642</v>
      </c>
      <c r="E251" s="26" t="s">
        <v>643</v>
      </c>
      <c r="F251" s="25" t="s">
        <v>62</v>
      </c>
      <c r="G251" s="27">
        <v>19.899999999999999</v>
      </c>
      <c r="H251" s="28">
        <v>17.649999999999999</v>
      </c>
      <c r="I251" s="29" t="s">
        <v>130</v>
      </c>
      <c r="J251" s="28">
        <f t="shared" si="6"/>
        <v>22.31</v>
      </c>
      <c r="K251" s="30">
        <f t="shared" si="7"/>
        <v>443.97</v>
      </c>
    </row>
    <row r="252" spans="1:11" ht="25.35">
      <c r="A252" s="25" t="s">
        <v>128</v>
      </c>
      <c r="B252" s="25" t="s">
        <v>644</v>
      </c>
      <c r="C252" s="25" t="s">
        <v>12</v>
      </c>
      <c r="D252" s="25" t="s">
        <v>645</v>
      </c>
      <c r="E252" s="26" t="s">
        <v>646</v>
      </c>
      <c r="F252" s="25" t="s">
        <v>15</v>
      </c>
      <c r="G252" s="27">
        <v>4</v>
      </c>
      <c r="H252" s="28">
        <v>91.65</v>
      </c>
      <c r="I252" s="29" t="s">
        <v>130</v>
      </c>
      <c r="J252" s="28">
        <f t="shared" si="6"/>
        <v>115.85</v>
      </c>
      <c r="K252" s="30">
        <f t="shared" si="7"/>
        <v>463.4</v>
      </c>
    </row>
    <row r="253" spans="1:11" ht="38.049999999999997">
      <c r="A253" s="25" t="s">
        <v>128</v>
      </c>
      <c r="B253" s="25" t="s">
        <v>647</v>
      </c>
      <c r="C253" s="25" t="s">
        <v>12</v>
      </c>
      <c r="D253" s="25" t="s">
        <v>648</v>
      </c>
      <c r="E253" s="26" t="s">
        <v>649</v>
      </c>
      <c r="F253" s="25" t="s">
        <v>15</v>
      </c>
      <c r="G253" s="27">
        <v>159.19999999999999</v>
      </c>
      <c r="H253" s="28">
        <v>6.43</v>
      </c>
      <c r="I253" s="29" t="s">
        <v>130</v>
      </c>
      <c r="J253" s="28">
        <f t="shared" si="6"/>
        <v>8.1300000000000008</v>
      </c>
      <c r="K253" s="30">
        <f t="shared" si="7"/>
        <v>1294.3</v>
      </c>
    </row>
    <row r="254" spans="1:11" ht="50.7">
      <c r="A254" s="25" t="s">
        <v>128</v>
      </c>
      <c r="B254" s="25" t="s">
        <v>650</v>
      </c>
      <c r="C254" s="25" t="s">
        <v>12</v>
      </c>
      <c r="D254" s="25" t="s">
        <v>651</v>
      </c>
      <c r="E254" s="26" t="s">
        <v>652</v>
      </c>
      <c r="F254" s="25" t="s">
        <v>15</v>
      </c>
      <c r="G254" s="27">
        <v>159.19999999999999</v>
      </c>
      <c r="H254" s="28">
        <v>26.25</v>
      </c>
      <c r="I254" s="29" t="s">
        <v>130</v>
      </c>
      <c r="J254" s="28">
        <f t="shared" si="6"/>
        <v>33.18</v>
      </c>
      <c r="K254" s="30">
        <f t="shared" si="7"/>
        <v>5282.26</v>
      </c>
    </row>
    <row r="255" spans="1:11" ht="25.35">
      <c r="A255" s="25" t="s">
        <v>128</v>
      </c>
      <c r="B255" s="25" t="s">
        <v>653</v>
      </c>
      <c r="C255" s="25" t="s">
        <v>12</v>
      </c>
      <c r="D255" s="25" t="s">
        <v>654</v>
      </c>
      <c r="E255" s="26" t="s">
        <v>655</v>
      </c>
      <c r="F255" s="25" t="s">
        <v>15</v>
      </c>
      <c r="G255" s="27">
        <v>159.19999999999999</v>
      </c>
      <c r="H255" s="28">
        <v>21.54</v>
      </c>
      <c r="I255" s="29" t="s">
        <v>130</v>
      </c>
      <c r="J255" s="28">
        <f t="shared" si="6"/>
        <v>27.23</v>
      </c>
      <c r="K255" s="30">
        <f t="shared" si="7"/>
        <v>4335.0200000000004</v>
      </c>
    </row>
    <row r="256" spans="1:11" ht="25.35">
      <c r="A256" s="25" t="s">
        <v>128</v>
      </c>
      <c r="B256" s="25" t="s">
        <v>656</v>
      </c>
      <c r="C256" s="25" t="s">
        <v>12</v>
      </c>
      <c r="D256" s="25" t="s">
        <v>111</v>
      </c>
      <c r="E256" s="26" t="s">
        <v>112</v>
      </c>
      <c r="F256" s="25" t="s">
        <v>15</v>
      </c>
      <c r="G256" s="27">
        <v>159.19999999999999</v>
      </c>
      <c r="H256" s="28">
        <v>10.85</v>
      </c>
      <c r="I256" s="29" t="s">
        <v>130</v>
      </c>
      <c r="J256" s="28">
        <f t="shared" si="6"/>
        <v>13.72</v>
      </c>
      <c r="K256" s="30">
        <f t="shared" si="7"/>
        <v>2184.2199999999998</v>
      </c>
    </row>
    <row r="257" spans="1:11" ht="25.35">
      <c r="A257" s="25" t="s">
        <v>128</v>
      </c>
      <c r="B257" s="25" t="s">
        <v>657</v>
      </c>
      <c r="C257" s="25" t="s">
        <v>12</v>
      </c>
      <c r="D257" s="25" t="s">
        <v>110</v>
      </c>
      <c r="E257" s="26" t="s">
        <v>658</v>
      </c>
      <c r="F257" s="25" t="s">
        <v>15</v>
      </c>
      <c r="G257" s="27">
        <v>26.9</v>
      </c>
      <c r="H257" s="28">
        <v>64.349999999999994</v>
      </c>
      <c r="I257" s="29" t="s">
        <v>130</v>
      </c>
      <c r="J257" s="28">
        <f t="shared" si="6"/>
        <v>81.34</v>
      </c>
      <c r="K257" s="30">
        <f t="shared" si="7"/>
        <v>2188.0500000000002</v>
      </c>
    </row>
    <row r="258" spans="1:11" ht="38.049999999999997">
      <c r="A258" s="25" t="s">
        <v>128</v>
      </c>
      <c r="B258" s="25" t="s">
        <v>659</v>
      </c>
      <c r="C258" s="25" t="s">
        <v>12</v>
      </c>
      <c r="D258" s="25" t="s">
        <v>660</v>
      </c>
      <c r="E258" s="26" t="s">
        <v>661</v>
      </c>
      <c r="F258" s="25" t="s">
        <v>15</v>
      </c>
      <c r="G258" s="27">
        <v>26.9</v>
      </c>
      <c r="H258" s="28">
        <v>36.049999999999997</v>
      </c>
      <c r="I258" s="29" t="s">
        <v>130</v>
      </c>
      <c r="J258" s="28">
        <f t="shared" si="6"/>
        <v>45.57</v>
      </c>
      <c r="K258" s="30">
        <f t="shared" si="7"/>
        <v>1225.83</v>
      </c>
    </row>
    <row r="259" spans="1:11" ht="25.35">
      <c r="A259" s="25" t="s">
        <v>128</v>
      </c>
      <c r="B259" s="25" t="s">
        <v>662</v>
      </c>
      <c r="C259" s="25" t="s">
        <v>12</v>
      </c>
      <c r="D259" s="25" t="s">
        <v>108</v>
      </c>
      <c r="E259" s="26" t="s">
        <v>109</v>
      </c>
      <c r="F259" s="25" t="s">
        <v>15</v>
      </c>
      <c r="G259" s="27">
        <v>5.7</v>
      </c>
      <c r="H259" s="28">
        <v>411.56</v>
      </c>
      <c r="I259" s="29" t="s">
        <v>130</v>
      </c>
      <c r="J259" s="28">
        <f t="shared" si="6"/>
        <v>520.25</v>
      </c>
      <c r="K259" s="30">
        <f t="shared" si="7"/>
        <v>2965.43</v>
      </c>
    </row>
    <row r="260" spans="1:11" ht="25.35">
      <c r="A260" s="32" t="s">
        <v>295</v>
      </c>
      <c r="B260" s="32" t="s">
        <v>663</v>
      </c>
      <c r="C260" s="32"/>
      <c r="D260" s="33"/>
      <c r="E260" s="34" t="s">
        <v>664</v>
      </c>
      <c r="F260" s="32" t="s">
        <v>129</v>
      </c>
      <c r="G260" s="35"/>
      <c r="H260" s="35"/>
      <c r="I260" s="33"/>
      <c r="J260" s="33"/>
      <c r="K260" s="37">
        <f>SUM(K261:K315)</f>
        <v>334186.80999999994</v>
      </c>
    </row>
    <row r="261" spans="1:11">
      <c r="A261" s="25" t="s">
        <v>128</v>
      </c>
      <c r="B261" s="25" t="s">
        <v>665</v>
      </c>
      <c r="C261" s="25" t="s">
        <v>25</v>
      </c>
      <c r="D261" s="25" t="s">
        <v>666</v>
      </c>
      <c r="E261" s="26" t="s">
        <v>667</v>
      </c>
      <c r="F261" s="25" t="s">
        <v>269</v>
      </c>
      <c r="G261" s="27">
        <v>4</v>
      </c>
      <c r="H261" s="28">
        <v>1780</v>
      </c>
      <c r="I261" s="29" t="s">
        <v>139</v>
      </c>
      <c r="J261" s="28">
        <f t="shared" si="6"/>
        <v>1993.6</v>
      </c>
      <c r="K261" s="30">
        <f t="shared" si="7"/>
        <v>7974.4</v>
      </c>
    </row>
    <row r="262" spans="1:11">
      <c r="A262" s="25" t="s">
        <v>128</v>
      </c>
      <c r="B262" s="25" t="s">
        <v>668</v>
      </c>
      <c r="C262" s="25" t="s">
        <v>25</v>
      </c>
      <c r="D262" s="25" t="s">
        <v>669</v>
      </c>
      <c r="E262" s="26" t="s">
        <v>670</v>
      </c>
      <c r="F262" s="25" t="s">
        <v>269</v>
      </c>
      <c r="G262" s="27">
        <v>2</v>
      </c>
      <c r="H262" s="28">
        <v>1400</v>
      </c>
      <c r="I262" s="29" t="s">
        <v>139</v>
      </c>
      <c r="J262" s="28">
        <f t="shared" si="6"/>
        <v>1568</v>
      </c>
      <c r="K262" s="30">
        <f t="shared" si="7"/>
        <v>3136</v>
      </c>
    </row>
    <row r="263" spans="1:11">
      <c r="A263" s="25" t="s">
        <v>128</v>
      </c>
      <c r="B263" s="25" t="s">
        <v>671</v>
      </c>
      <c r="C263" s="25" t="s">
        <v>25</v>
      </c>
      <c r="D263" s="25" t="s">
        <v>672</v>
      </c>
      <c r="E263" s="26" t="s">
        <v>673</v>
      </c>
      <c r="F263" s="25" t="s">
        <v>269</v>
      </c>
      <c r="G263" s="27">
        <v>1</v>
      </c>
      <c r="H263" s="28">
        <v>800</v>
      </c>
      <c r="I263" s="29" t="s">
        <v>139</v>
      </c>
      <c r="J263" s="28">
        <f t="shared" si="6"/>
        <v>896</v>
      </c>
      <c r="K263" s="30">
        <f t="shared" si="7"/>
        <v>896</v>
      </c>
    </row>
    <row r="264" spans="1:11">
      <c r="A264" s="25" t="s">
        <v>128</v>
      </c>
      <c r="B264" s="25" t="s">
        <v>674</v>
      </c>
      <c r="C264" s="25" t="s">
        <v>25</v>
      </c>
      <c r="D264" s="25" t="s">
        <v>675</v>
      </c>
      <c r="E264" s="26" t="s">
        <v>676</v>
      </c>
      <c r="F264" s="25" t="s">
        <v>269</v>
      </c>
      <c r="G264" s="27">
        <v>3</v>
      </c>
      <c r="H264" s="28">
        <v>1200</v>
      </c>
      <c r="I264" s="29" t="s">
        <v>139</v>
      </c>
      <c r="J264" s="28">
        <f t="shared" si="6"/>
        <v>1344</v>
      </c>
      <c r="K264" s="30">
        <f t="shared" si="7"/>
        <v>4032</v>
      </c>
    </row>
    <row r="265" spans="1:11">
      <c r="A265" s="25" t="s">
        <v>128</v>
      </c>
      <c r="B265" s="25" t="s">
        <v>677</v>
      </c>
      <c r="C265" s="25" t="s">
        <v>25</v>
      </c>
      <c r="D265" s="25" t="s">
        <v>678</v>
      </c>
      <c r="E265" s="26" t="s">
        <v>679</v>
      </c>
      <c r="F265" s="25" t="s">
        <v>269</v>
      </c>
      <c r="G265" s="27">
        <v>6</v>
      </c>
      <c r="H265" s="28">
        <v>1800</v>
      </c>
      <c r="I265" s="29" t="s">
        <v>139</v>
      </c>
      <c r="J265" s="28">
        <f t="shared" si="6"/>
        <v>2016</v>
      </c>
      <c r="K265" s="30">
        <f t="shared" si="7"/>
        <v>12096</v>
      </c>
    </row>
    <row r="266" spans="1:11">
      <c r="A266" s="25" t="s">
        <v>128</v>
      </c>
      <c r="B266" s="25" t="s">
        <v>680</v>
      </c>
      <c r="C266" s="25" t="s">
        <v>25</v>
      </c>
      <c r="D266" s="25" t="s">
        <v>681</v>
      </c>
      <c r="E266" s="26" t="s">
        <v>682</v>
      </c>
      <c r="F266" s="25" t="s">
        <v>269</v>
      </c>
      <c r="G266" s="27">
        <v>1</v>
      </c>
      <c r="H266" s="28">
        <v>1100</v>
      </c>
      <c r="I266" s="29" t="s">
        <v>139</v>
      </c>
      <c r="J266" s="28">
        <f t="shared" si="6"/>
        <v>1232</v>
      </c>
      <c r="K266" s="30">
        <f t="shared" si="7"/>
        <v>1232</v>
      </c>
    </row>
    <row r="267" spans="1:11">
      <c r="A267" s="25" t="s">
        <v>128</v>
      </c>
      <c r="B267" s="25" t="s">
        <v>683</v>
      </c>
      <c r="C267" s="25" t="s">
        <v>25</v>
      </c>
      <c r="D267" s="25" t="s">
        <v>684</v>
      </c>
      <c r="E267" s="26" t="s">
        <v>685</v>
      </c>
      <c r="F267" s="25" t="s">
        <v>269</v>
      </c>
      <c r="G267" s="27">
        <v>4</v>
      </c>
      <c r="H267" s="28">
        <v>4500</v>
      </c>
      <c r="I267" s="29" t="s">
        <v>139</v>
      </c>
      <c r="J267" s="28">
        <f t="shared" si="6"/>
        <v>5040</v>
      </c>
      <c r="K267" s="30">
        <f t="shared" si="7"/>
        <v>20160</v>
      </c>
    </row>
    <row r="268" spans="1:11">
      <c r="A268" s="25" t="s">
        <v>128</v>
      </c>
      <c r="B268" s="25" t="s">
        <v>686</v>
      </c>
      <c r="C268" s="25" t="s">
        <v>25</v>
      </c>
      <c r="D268" s="25" t="s">
        <v>320</v>
      </c>
      <c r="E268" s="26" t="s">
        <v>321</v>
      </c>
      <c r="F268" s="25" t="s">
        <v>269</v>
      </c>
      <c r="G268" s="27">
        <v>1</v>
      </c>
      <c r="H268" s="28">
        <v>900</v>
      </c>
      <c r="I268" s="29" t="s">
        <v>139</v>
      </c>
      <c r="J268" s="28">
        <f t="shared" si="6"/>
        <v>1008</v>
      </c>
      <c r="K268" s="30">
        <f t="shared" si="7"/>
        <v>1008</v>
      </c>
    </row>
    <row r="269" spans="1:11">
      <c r="A269" s="25" t="s">
        <v>128</v>
      </c>
      <c r="B269" s="25" t="s">
        <v>687</v>
      </c>
      <c r="C269" s="25" t="s">
        <v>25</v>
      </c>
      <c r="D269" s="25" t="s">
        <v>688</v>
      </c>
      <c r="E269" s="26" t="s">
        <v>689</v>
      </c>
      <c r="F269" s="25" t="s">
        <v>269</v>
      </c>
      <c r="G269" s="27">
        <v>2</v>
      </c>
      <c r="H269" s="28">
        <v>718.8</v>
      </c>
      <c r="I269" s="29" t="s">
        <v>139</v>
      </c>
      <c r="J269" s="28">
        <f t="shared" si="6"/>
        <v>805.06</v>
      </c>
      <c r="K269" s="30">
        <f t="shared" si="7"/>
        <v>1610.12</v>
      </c>
    </row>
    <row r="270" spans="1:11">
      <c r="A270" s="25" t="s">
        <v>128</v>
      </c>
      <c r="B270" s="25" t="s">
        <v>690</v>
      </c>
      <c r="C270" s="25" t="s">
        <v>25</v>
      </c>
      <c r="D270" s="25" t="s">
        <v>691</v>
      </c>
      <c r="E270" s="26" t="s">
        <v>692</v>
      </c>
      <c r="F270" s="25" t="s">
        <v>269</v>
      </c>
      <c r="G270" s="27">
        <v>2</v>
      </c>
      <c r="H270" s="28">
        <v>1407.15</v>
      </c>
      <c r="I270" s="29" t="s">
        <v>139</v>
      </c>
      <c r="J270" s="28">
        <f t="shared" si="6"/>
        <v>1576.01</v>
      </c>
      <c r="K270" s="30">
        <f t="shared" si="7"/>
        <v>3152.02</v>
      </c>
    </row>
    <row r="271" spans="1:11">
      <c r="A271" s="25" t="s">
        <v>128</v>
      </c>
      <c r="B271" s="25" t="s">
        <v>693</v>
      </c>
      <c r="C271" s="25" t="s">
        <v>25</v>
      </c>
      <c r="D271" s="25" t="s">
        <v>694</v>
      </c>
      <c r="E271" s="26" t="s">
        <v>695</v>
      </c>
      <c r="F271" s="25" t="s">
        <v>269</v>
      </c>
      <c r="G271" s="27">
        <v>2</v>
      </c>
      <c r="H271" s="28">
        <v>1430</v>
      </c>
      <c r="I271" s="29" t="s">
        <v>139</v>
      </c>
      <c r="J271" s="28">
        <f t="shared" si="6"/>
        <v>1601.6</v>
      </c>
      <c r="K271" s="30">
        <f t="shared" si="7"/>
        <v>3203.2</v>
      </c>
    </row>
    <row r="272" spans="1:11">
      <c r="A272" s="25" t="s">
        <v>128</v>
      </c>
      <c r="B272" s="25" t="s">
        <v>696</v>
      </c>
      <c r="C272" s="25" t="s">
        <v>25</v>
      </c>
      <c r="D272" s="25" t="s">
        <v>467</v>
      </c>
      <c r="E272" s="26" t="s">
        <v>468</v>
      </c>
      <c r="F272" s="25" t="s">
        <v>269</v>
      </c>
      <c r="G272" s="27">
        <v>2</v>
      </c>
      <c r="H272" s="28">
        <v>737</v>
      </c>
      <c r="I272" s="29" t="s">
        <v>139</v>
      </c>
      <c r="J272" s="28">
        <f t="shared" si="6"/>
        <v>825.44</v>
      </c>
      <c r="K272" s="30">
        <f t="shared" si="7"/>
        <v>1650.88</v>
      </c>
    </row>
    <row r="273" spans="1:11">
      <c r="A273" s="25" t="s">
        <v>128</v>
      </c>
      <c r="B273" s="25" t="s">
        <v>697</v>
      </c>
      <c r="C273" s="25" t="s">
        <v>25</v>
      </c>
      <c r="D273" s="25" t="s">
        <v>698</v>
      </c>
      <c r="E273" s="26" t="s">
        <v>699</v>
      </c>
      <c r="F273" s="25" t="s">
        <v>269</v>
      </c>
      <c r="G273" s="27">
        <v>1</v>
      </c>
      <c r="H273" s="28">
        <v>1774.5</v>
      </c>
      <c r="I273" s="29" t="s">
        <v>139</v>
      </c>
      <c r="J273" s="28">
        <f t="shared" si="6"/>
        <v>1987.44</v>
      </c>
      <c r="K273" s="30">
        <f t="shared" si="7"/>
        <v>1987.44</v>
      </c>
    </row>
    <row r="274" spans="1:11">
      <c r="A274" s="25" t="s">
        <v>128</v>
      </c>
      <c r="B274" s="25" t="s">
        <v>700</v>
      </c>
      <c r="C274" s="25" t="s">
        <v>25</v>
      </c>
      <c r="D274" s="25" t="s">
        <v>701</v>
      </c>
      <c r="E274" s="26" t="s">
        <v>702</v>
      </c>
      <c r="F274" s="25" t="s">
        <v>269</v>
      </c>
      <c r="G274" s="27">
        <v>1</v>
      </c>
      <c r="H274" s="28">
        <v>896</v>
      </c>
      <c r="I274" s="29" t="s">
        <v>139</v>
      </c>
      <c r="J274" s="28">
        <f t="shared" si="6"/>
        <v>1003.52</v>
      </c>
      <c r="K274" s="30">
        <f t="shared" si="7"/>
        <v>1003.52</v>
      </c>
    </row>
    <row r="275" spans="1:11">
      <c r="A275" s="25" t="s">
        <v>128</v>
      </c>
      <c r="B275" s="25" t="s">
        <v>703</v>
      </c>
      <c r="C275" s="25" t="s">
        <v>25</v>
      </c>
      <c r="D275" s="25" t="s">
        <v>704</v>
      </c>
      <c r="E275" s="26" t="s">
        <v>705</v>
      </c>
      <c r="F275" s="25" t="s">
        <v>269</v>
      </c>
      <c r="G275" s="27">
        <v>2</v>
      </c>
      <c r="H275" s="28">
        <v>4290</v>
      </c>
      <c r="I275" s="29" t="s">
        <v>139</v>
      </c>
      <c r="J275" s="28">
        <f t="shared" si="6"/>
        <v>4804.8</v>
      </c>
      <c r="K275" s="30">
        <f t="shared" si="7"/>
        <v>9609.6</v>
      </c>
    </row>
    <row r="276" spans="1:11">
      <c r="A276" s="25" t="s">
        <v>128</v>
      </c>
      <c r="B276" s="25" t="s">
        <v>706</v>
      </c>
      <c r="C276" s="25" t="s">
        <v>25</v>
      </c>
      <c r="D276" s="25" t="s">
        <v>707</v>
      </c>
      <c r="E276" s="26" t="s">
        <v>708</v>
      </c>
      <c r="F276" s="25" t="s">
        <v>269</v>
      </c>
      <c r="G276" s="27">
        <v>1</v>
      </c>
      <c r="H276" s="28">
        <v>3871.94</v>
      </c>
      <c r="I276" s="29" t="s">
        <v>139</v>
      </c>
      <c r="J276" s="28">
        <f t="shared" si="6"/>
        <v>4336.57</v>
      </c>
      <c r="K276" s="30">
        <f t="shared" si="7"/>
        <v>4336.57</v>
      </c>
    </row>
    <row r="277" spans="1:11">
      <c r="A277" s="25" t="s">
        <v>128</v>
      </c>
      <c r="B277" s="25" t="s">
        <v>709</v>
      </c>
      <c r="C277" s="25" t="s">
        <v>25</v>
      </c>
      <c r="D277" s="25" t="s">
        <v>710</v>
      </c>
      <c r="E277" s="26" t="s">
        <v>711</v>
      </c>
      <c r="F277" s="25" t="s">
        <v>269</v>
      </c>
      <c r="G277" s="27">
        <v>1</v>
      </c>
      <c r="H277" s="28">
        <v>4010.96</v>
      </c>
      <c r="I277" s="29" t="s">
        <v>139</v>
      </c>
      <c r="J277" s="28">
        <f t="shared" si="6"/>
        <v>4492.28</v>
      </c>
      <c r="K277" s="30">
        <f t="shared" si="7"/>
        <v>4492.28</v>
      </c>
    </row>
    <row r="278" spans="1:11">
      <c r="A278" s="25" t="s">
        <v>128</v>
      </c>
      <c r="B278" s="25" t="s">
        <v>712</v>
      </c>
      <c r="C278" s="25" t="s">
        <v>25</v>
      </c>
      <c r="D278" s="25" t="s">
        <v>713</v>
      </c>
      <c r="E278" s="26" t="s">
        <v>714</v>
      </c>
      <c r="F278" s="25" t="s">
        <v>269</v>
      </c>
      <c r="G278" s="27">
        <v>1</v>
      </c>
      <c r="H278" s="28">
        <v>3516</v>
      </c>
      <c r="I278" s="29" t="s">
        <v>139</v>
      </c>
      <c r="J278" s="28">
        <f t="shared" si="6"/>
        <v>3937.92</v>
      </c>
      <c r="K278" s="30">
        <f t="shared" si="7"/>
        <v>3937.92</v>
      </c>
    </row>
    <row r="279" spans="1:11">
      <c r="A279" s="25" t="s">
        <v>128</v>
      </c>
      <c r="B279" s="25" t="s">
        <v>715</v>
      </c>
      <c r="C279" s="25" t="s">
        <v>25</v>
      </c>
      <c r="D279" s="25" t="s">
        <v>716</v>
      </c>
      <c r="E279" s="26" t="s">
        <v>717</v>
      </c>
      <c r="F279" s="25" t="s">
        <v>269</v>
      </c>
      <c r="G279" s="27">
        <v>5</v>
      </c>
      <c r="H279" s="28">
        <v>2393.6999999999998</v>
      </c>
      <c r="I279" s="29" t="s">
        <v>139</v>
      </c>
      <c r="J279" s="28">
        <f t="shared" si="6"/>
        <v>2680.94</v>
      </c>
      <c r="K279" s="30">
        <f t="shared" si="7"/>
        <v>13404.7</v>
      </c>
    </row>
    <row r="280" spans="1:11">
      <c r="A280" s="25" t="s">
        <v>128</v>
      </c>
      <c r="B280" s="25" t="s">
        <v>718</v>
      </c>
      <c r="C280" s="25" t="s">
        <v>25</v>
      </c>
      <c r="D280" s="25" t="s">
        <v>719</v>
      </c>
      <c r="E280" s="26" t="s">
        <v>720</v>
      </c>
      <c r="F280" s="25" t="s">
        <v>269</v>
      </c>
      <c r="G280" s="27">
        <v>1</v>
      </c>
      <c r="H280" s="28">
        <v>3430.46</v>
      </c>
      <c r="I280" s="29" t="s">
        <v>139</v>
      </c>
      <c r="J280" s="28">
        <f t="shared" si="6"/>
        <v>3842.12</v>
      </c>
      <c r="K280" s="30">
        <f t="shared" si="7"/>
        <v>3842.12</v>
      </c>
    </row>
    <row r="281" spans="1:11">
      <c r="A281" s="25" t="s">
        <v>128</v>
      </c>
      <c r="B281" s="25" t="s">
        <v>721</v>
      </c>
      <c r="C281" s="25" t="s">
        <v>25</v>
      </c>
      <c r="D281" s="25" t="s">
        <v>722</v>
      </c>
      <c r="E281" s="26" t="s">
        <v>723</v>
      </c>
      <c r="F281" s="25" t="s">
        <v>269</v>
      </c>
      <c r="G281" s="27">
        <v>1</v>
      </c>
      <c r="H281" s="28">
        <v>2548.5</v>
      </c>
      <c r="I281" s="29" t="s">
        <v>139</v>
      </c>
      <c r="J281" s="28">
        <f t="shared" ref="J281:J344" si="8">IF(I281=$L$1,ROUND(H281*(1+$M$1),2),IF(I281=$L$2,ROUND(H281*(1+$M$2),2),"ERRO"))</f>
        <v>2854.32</v>
      </c>
      <c r="K281" s="30">
        <f t="shared" ref="K281:K344" si="9">ROUND(J281*G281,2)</f>
        <v>2854.32</v>
      </c>
    </row>
    <row r="282" spans="1:11">
      <c r="A282" s="25" t="s">
        <v>128</v>
      </c>
      <c r="B282" s="25" t="s">
        <v>724</v>
      </c>
      <c r="C282" s="25" t="s">
        <v>25</v>
      </c>
      <c r="D282" s="25" t="s">
        <v>725</v>
      </c>
      <c r="E282" s="26" t="s">
        <v>726</v>
      </c>
      <c r="F282" s="25" t="s">
        <v>269</v>
      </c>
      <c r="G282" s="27">
        <v>1</v>
      </c>
      <c r="H282" s="28">
        <v>3043.46</v>
      </c>
      <c r="I282" s="29" t="s">
        <v>139</v>
      </c>
      <c r="J282" s="28">
        <f t="shared" si="8"/>
        <v>3408.68</v>
      </c>
      <c r="K282" s="30">
        <f t="shared" si="9"/>
        <v>3408.68</v>
      </c>
    </row>
    <row r="283" spans="1:11">
      <c r="A283" s="25" t="s">
        <v>128</v>
      </c>
      <c r="B283" s="25" t="s">
        <v>727</v>
      </c>
      <c r="C283" s="25" t="s">
        <v>25</v>
      </c>
      <c r="D283" s="25" t="s">
        <v>728</v>
      </c>
      <c r="E283" s="26" t="s">
        <v>729</v>
      </c>
      <c r="F283" s="25" t="s">
        <v>269</v>
      </c>
      <c r="G283" s="27">
        <v>1</v>
      </c>
      <c r="H283" s="28">
        <v>3391.96</v>
      </c>
      <c r="I283" s="29" t="s">
        <v>139</v>
      </c>
      <c r="J283" s="28">
        <f t="shared" si="8"/>
        <v>3799</v>
      </c>
      <c r="K283" s="30">
        <f t="shared" si="9"/>
        <v>3799</v>
      </c>
    </row>
    <row r="284" spans="1:11">
      <c r="A284" s="25" t="s">
        <v>128</v>
      </c>
      <c r="B284" s="25" t="s">
        <v>730</v>
      </c>
      <c r="C284" s="25" t="s">
        <v>25</v>
      </c>
      <c r="D284" s="25" t="s">
        <v>731</v>
      </c>
      <c r="E284" s="26" t="s">
        <v>732</v>
      </c>
      <c r="F284" s="25" t="s">
        <v>269</v>
      </c>
      <c r="G284" s="27">
        <v>2</v>
      </c>
      <c r="H284" s="28">
        <v>3774.65</v>
      </c>
      <c r="I284" s="29" t="s">
        <v>139</v>
      </c>
      <c r="J284" s="28">
        <f t="shared" si="8"/>
        <v>4227.6099999999997</v>
      </c>
      <c r="K284" s="30">
        <f t="shared" si="9"/>
        <v>8455.2199999999993</v>
      </c>
    </row>
    <row r="285" spans="1:11">
      <c r="A285" s="25" t="s">
        <v>128</v>
      </c>
      <c r="B285" s="25" t="s">
        <v>733</v>
      </c>
      <c r="C285" s="25" t="s">
        <v>25</v>
      </c>
      <c r="D285" s="25" t="s">
        <v>734</v>
      </c>
      <c r="E285" s="26" t="s">
        <v>735</v>
      </c>
      <c r="F285" s="25" t="s">
        <v>269</v>
      </c>
      <c r="G285" s="27">
        <v>2</v>
      </c>
      <c r="H285" s="28">
        <v>3593.4</v>
      </c>
      <c r="I285" s="29" t="s">
        <v>139</v>
      </c>
      <c r="J285" s="28">
        <f t="shared" si="8"/>
        <v>4024.61</v>
      </c>
      <c r="K285" s="30">
        <f t="shared" si="9"/>
        <v>8049.22</v>
      </c>
    </row>
    <row r="286" spans="1:11">
      <c r="A286" s="25" t="s">
        <v>128</v>
      </c>
      <c r="B286" s="25" t="s">
        <v>736</v>
      </c>
      <c r="C286" s="25" t="s">
        <v>25</v>
      </c>
      <c r="D286" s="25" t="s">
        <v>737</v>
      </c>
      <c r="E286" s="26" t="s">
        <v>738</v>
      </c>
      <c r="F286" s="25" t="s">
        <v>269</v>
      </c>
      <c r="G286" s="27">
        <v>1</v>
      </c>
      <c r="H286" s="28">
        <v>2604.6</v>
      </c>
      <c r="I286" s="29" t="s">
        <v>139</v>
      </c>
      <c r="J286" s="28">
        <f t="shared" si="8"/>
        <v>2917.15</v>
      </c>
      <c r="K286" s="30">
        <f t="shared" si="9"/>
        <v>2917.15</v>
      </c>
    </row>
    <row r="287" spans="1:11">
      <c r="A287" s="25" t="s">
        <v>128</v>
      </c>
      <c r="B287" s="25" t="s">
        <v>739</v>
      </c>
      <c r="C287" s="25" t="s">
        <v>25</v>
      </c>
      <c r="D287" s="25" t="s">
        <v>740</v>
      </c>
      <c r="E287" s="26" t="s">
        <v>741</v>
      </c>
      <c r="F287" s="25" t="s">
        <v>269</v>
      </c>
      <c r="G287" s="27">
        <v>1</v>
      </c>
      <c r="H287" s="28">
        <v>2060.5</v>
      </c>
      <c r="I287" s="29" t="s">
        <v>139</v>
      </c>
      <c r="J287" s="28">
        <f t="shared" si="8"/>
        <v>2307.7600000000002</v>
      </c>
      <c r="K287" s="30">
        <f t="shared" si="9"/>
        <v>2307.7600000000002</v>
      </c>
    </row>
    <row r="288" spans="1:11">
      <c r="A288" s="25" t="s">
        <v>128</v>
      </c>
      <c r="B288" s="25" t="s">
        <v>742</v>
      </c>
      <c r="C288" s="25" t="s">
        <v>25</v>
      </c>
      <c r="D288" s="25" t="s">
        <v>743</v>
      </c>
      <c r="E288" s="26" t="s">
        <v>744</v>
      </c>
      <c r="F288" s="25" t="s">
        <v>269</v>
      </c>
      <c r="G288" s="27">
        <v>2</v>
      </c>
      <c r="H288" s="28">
        <v>2294.5</v>
      </c>
      <c r="I288" s="29" t="s">
        <v>139</v>
      </c>
      <c r="J288" s="28">
        <f t="shared" si="8"/>
        <v>2569.84</v>
      </c>
      <c r="K288" s="30">
        <f t="shared" si="9"/>
        <v>5139.68</v>
      </c>
    </row>
    <row r="289" spans="1:11">
      <c r="A289" s="25" t="s">
        <v>128</v>
      </c>
      <c r="B289" s="25" t="s">
        <v>745</v>
      </c>
      <c r="C289" s="25" t="s">
        <v>25</v>
      </c>
      <c r="D289" s="25" t="s">
        <v>746</v>
      </c>
      <c r="E289" s="26" t="s">
        <v>747</v>
      </c>
      <c r="F289" s="25" t="s">
        <v>269</v>
      </c>
      <c r="G289" s="27">
        <v>3</v>
      </c>
      <c r="H289" s="28">
        <v>4061.2</v>
      </c>
      <c r="I289" s="29" t="s">
        <v>139</v>
      </c>
      <c r="J289" s="28">
        <f t="shared" si="8"/>
        <v>4548.54</v>
      </c>
      <c r="K289" s="30">
        <f t="shared" si="9"/>
        <v>13645.62</v>
      </c>
    </row>
    <row r="290" spans="1:11">
      <c r="A290" s="25" t="s">
        <v>128</v>
      </c>
      <c r="B290" s="25" t="s">
        <v>748</v>
      </c>
      <c r="C290" s="25" t="s">
        <v>25</v>
      </c>
      <c r="D290" s="25" t="s">
        <v>749</v>
      </c>
      <c r="E290" s="26" t="s">
        <v>750</v>
      </c>
      <c r="F290" s="25" t="s">
        <v>269</v>
      </c>
      <c r="G290" s="27">
        <v>1</v>
      </c>
      <c r="H290" s="28">
        <v>2090.7200000000003</v>
      </c>
      <c r="I290" s="29" t="s">
        <v>139</v>
      </c>
      <c r="J290" s="28">
        <f t="shared" si="8"/>
        <v>2341.61</v>
      </c>
      <c r="K290" s="30">
        <f t="shared" si="9"/>
        <v>2341.61</v>
      </c>
    </row>
    <row r="291" spans="1:11">
      <c r="A291" s="25" t="s">
        <v>128</v>
      </c>
      <c r="B291" s="25" t="s">
        <v>751</v>
      </c>
      <c r="C291" s="25" t="s">
        <v>25</v>
      </c>
      <c r="D291" s="25" t="s">
        <v>752</v>
      </c>
      <c r="E291" s="26" t="s">
        <v>753</v>
      </c>
      <c r="F291" s="25" t="s">
        <v>269</v>
      </c>
      <c r="G291" s="27">
        <v>1</v>
      </c>
      <c r="H291" s="28">
        <v>1758.47</v>
      </c>
      <c r="I291" s="29" t="s">
        <v>139</v>
      </c>
      <c r="J291" s="28">
        <f t="shared" si="8"/>
        <v>1969.49</v>
      </c>
      <c r="K291" s="30">
        <f t="shared" si="9"/>
        <v>1969.49</v>
      </c>
    </row>
    <row r="292" spans="1:11">
      <c r="A292" s="25" t="s">
        <v>128</v>
      </c>
      <c r="B292" s="25" t="s">
        <v>754</v>
      </c>
      <c r="C292" s="25" t="s">
        <v>25</v>
      </c>
      <c r="D292" s="25" t="s">
        <v>755</v>
      </c>
      <c r="E292" s="26" t="s">
        <v>756</v>
      </c>
      <c r="F292" s="25" t="s">
        <v>269</v>
      </c>
      <c r="G292" s="27">
        <v>2</v>
      </c>
      <c r="H292" s="28">
        <v>2509.8000000000002</v>
      </c>
      <c r="I292" s="29" t="s">
        <v>139</v>
      </c>
      <c r="J292" s="28">
        <f t="shared" si="8"/>
        <v>2810.98</v>
      </c>
      <c r="K292" s="30">
        <f t="shared" si="9"/>
        <v>5621.96</v>
      </c>
    </row>
    <row r="293" spans="1:11">
      <c r="A293" s="25" t="s">
        <v>128</v>
      </c>
      <c r="B293" s="25" t="s">
        <v>757</v>
      </c>
      <c r="C293" s="25" t="s">
        <v>25</v>
      </c>
      <c r="D293" s="25" t="s">
        <v>758</v>
      </c>
      <c r="E293" s="26" t="s">
        <v>759</v>
      </c>
      <c r="F293" s="25" t="s">
        <v>269</v>
      </c>
      <c r="G293" s="27">
        <v>2</v>
      </c>
      <c r="H293" s="28">
        <v>3129</v>
      </c>
      <c r="I293" s="29" t="s">
        <v>139</v>
      </c>
      <c r="J293" s="28">
        <f t="shared" si="8"/>
        <v>3504.48</v>
      </c>
      <c r="K293" s="30">
        <f t="shared" si="9"/>
        <v>7008.96</v>
      </c>
    </row>
    <row r="294" spans="1:11">
      <c r="A294" s="25" t="s">
        <v>128</v>
      </c>
      <c r="B294" s="25" t="s">
        <v>760</v>
      </c>
      <c r="C294" s="25" t="s">
        <v>25</v>
      </c>
      <c r="D294" s="25" t="s">
        <v>761</v>
      </c>
      <c r="E294" s="26" t="s">
        <v>762</v>
      </c>
      <c r="F294" s="25" t="s">
        <v>269</v>
      </c>
      <c r="G294" s="27">
        <v>6</v>
      </c>
      <c r="H294" s="28">
        <v>6070.2</v>
      </c>
      <c r="I294" s="29" t="s">
        <v>139</v>
      </c>
      <c r="J294" s="28">
        <f t="shared" si="8"/>
        <v>6798.62</v>
      </c>
      <c r="K294" s="30">
        <f t="shared" si="9"/>
        <v>40791.72</v>
      </c>
    </row>
    <row r="295" spans="1:11">
      <c r="A295" s="25" t="s">
        <v>128</v>
      </c>
      <c r="B295" s="25" t="s">
        <v>763</v>
      </c>
      <c r="C295" s="25" t="s">
        <v>25</v>
      </c>
      <c r="D295" s="25" t="s">
        <v>764</v>
      </c>
      <c r="E295" s="26" t="s">
        <v>765</v>
      </c>
      <c r="F295" s="25" t="s">
        <v>269</v>
      </c>
      <c r="G295" s="27">
        <v>4</v>
      </c>
      <c r="H295" s="28">
        <v>2084</v>
      </c>
      <c r="I295" s="29" t="s">
        <v>139</v>
      </c>
      <c r="J295" s="28">
        <f t="shared" si="8"/>
        <v>2334.08</v>
      </c>
      <c r="K295" s="30">
        <f t="shared" si="9"/>
        <v>9336.32</v>
      </c>
    </row>
    <row r="296" spans="1:11">
      <c r="A296" s="25" t="s">
        <v>128</v>
      </c>
      <c r="B296" s="25" t="s">
        <v>766</v>
      </c>
      <c r="C296" s="25" t="s">
        <v>25</v>
      </c>
      <c r="D296" s="25" t="s">
        <v>767</v>
      </c>
      <c r="E296" s="26" t="s">
        <v>768</v>
      </c>
      <c r="F296" s="25" t="s">
        <v>269</v>
      </c>
      <c r="G296" s="27">
        <v>1</v>
      </c>
      <c r="H296" s="28">
        <v>837.5</v>
      </c>
      <c r="I296" s="29" t="s">
        <v>139</v>
      </c>
      <c r="J296" s="28">
        <f t="shared" si="8"/>
        <v>938</v>
      </c>
      <c r="K296" s="30">
        <f t="shared" si="9"/>
        <v>938</v>
      </c>
    </row>
    <row r="297" spans="1:11">
      <c r="A297" s="25" t="s">
        <v>128</v>
      </c>
      <c r="B297" s="25" t="s">
        <v>769</v>
      </c>
      <c r="C297" s="25" t="s">
        <v>25</v>
      </c>
      <c r="D297" s="25" t="s">
        <v>770</v>
      </c>
      <c r="E297" s="26" t="s">
        <v>771</v>
      </c>
      <c r="F297" s="25" t="s">
        <v>269</v>
      </c>
      <c r="G297" s="27">
        <v>1</v>
      </c>
      <c r="H297" s="28">
        <v>2489</v>
      </c>
      <c r="I297" s="29" t="s">
        <v>139</v>
      </c>
      <c r="J297" s="28">
        <f t="shared" si="8"/>
        <v>2787.68</v>
      </c>
      <c r="K297" s="30">
        <f t="shared" si="9"/>
        <v>2787.68</v>
      </c>
    </row>
    <row r="298" spans="1:11">
      <c r="A298" s="25" t="s">
        <v>128</v>
      </c>
      <c r="B298" s="25" t="s">
        <v>772</v>
      </c>
      <c r="C298" s="25" t="s">
        <v>25</v>
      </c>
      <c r="D298" s="25" t="s">
        <v>773</v>
      </c>
      <c r="E298" s="26" t="s">
        <v>774</v>
      </c>
      <c r="F298" s="25" t="s">
        <v>269</v>
      </c>
      <c r="G298" s="27">
        <v>3</v>
      </c>
      <c r="H298" s="28">
        <v>3383</v>
      </c>
      <c r="I298" s="29" t="s">
        <v>139</v>
      </c>
      <c r="J298" s="28">
        <f t="shared" si="8"/>
        <v>3788.96</v>
      </c>
      <c r="K298" s="30">
        <f t="shared" si="9"/>
        <v>11366.88</v>
      </c>
    </row>
    <row r="299" spans="1:11">
      <c r="A299" s="25" t="s">
        <v>128</v>
      </c>
      <c r="B299" s="25" t="s">
        <v>775</v>
      </c>
      <c r="C299" s="25" t="s">
        <v>25</v>
      </c>
      <c r="D299" s="25" t="s">
        <v>365</v>
      </c>
      <c r="E299" s="26" t="s">
        <v>366</v>
      </c>
      <c r="F299" s="25" t="s">
        <v>269</v>
      </c>
      <c r="G299" s="27">
        <v>1</v>
      </c>
      <c r="H299" s="28">
        <v>1498</v>
      </c>
      <c r="I299" s="29" t="s">
        <v>139</v>
      </c>
      <c r="J299" s="28">
        <f t="shared" si="8"/>
        <v>1677.76</v>
      </c>
      <c r="K299" s="30">
        <f t="shared" si="9"/>
        <v>1677.76</v>
      </c>
    </row>
    <row r="300" spans="1:11" ht="25.35">
      <c r="A300" s="25" t="s">
        <v>128</v>
      </c>
      <c r="B300" s="25" t="s">
        <v>776</v>
      </c>
      <c r="C300" s="25" t="s">
        <v>25</v>
      </c>
      <c r="D300" s="25" t="s">
        <v>777</v>
      </c>
      <c r="E300" s="26" t="s">
        <v>778</v>
      </c>
      <c r="F300" s="25" t="s">
        <v>269</v>
      </c>
      <c r="G300" s="27">
        <v>2</v>
      </c>
      <c r="H300" s="28">
        <v>2500</v>
      </c>
      <c r="I300" s="29" t="s">
        <v>139</v>
      </c>
      <c r="J300" s="28">
        <f t="shared" si="8"/>
        <v>2800</v>
      </c>
      <c r="K300" s="30">
        <f t="shared" si="9"/>
        <v>5600</v>
      </c>
    </row>
    <row r="301" spans="1:11" ht="25.35">
      <c r="A301" s="25" t="s">
        <v>128</v>
      </c>
      <c r="B301" s="25" t="s">
        <v>779</v>
      </c>
      <c r="C301" s="25" t="s">
        <v>25</v>
      </c>
      <c r="D301" s="25" t="s">
        <v>473</v>
      </c>
      <c r="E301" s="26" t="s">
        <v>474</v>
      </c>
      <c r="F301" s="25" t="s">
        <v>269</v>
      </c>
      <c r="G301" s="27">
        <v>5</v>
      </c>
      <c r="H301" s="28">
        <v>1500</v>
      </c>
      <c r="I301" s="29" t="s">
        <v>139</v>
      </c>
      <c r="J301" s="28">
        <f t="shared" si="8"/>
        <v>1680</v>
      </c>
      <c r="K301" s="30">
        <f t="shared" si="9"/>
        <v>8400</v>
      </c>
    </row>
    <row r="302" spans="1:11" ht="25.35">
      <c r="A302" s="25" t="s">
        <v>128</v>
      </c>
      <c r="B302" s="25" t="s">
        <v>780</v>
      </c>
      <c r="C302" s="25" t="s">
        <v>25</v>
      </c>
      <c r="D302" s="25" t="s">
        <v>374</v>
      </c>
      <c r="E302" s="26" t="s">
        <v>375</v>
      </c>
      <c r="F302" s="25" t="s">
        <v>269</v>
      </c>
      <c r="G302" s="27">
        <v>6</v>
      </c>
      <c r="H302" s="28">
        <v>5400</v>
      </c>
      <c r="I302" s="29" t="s">
        <v>139</v>
      </c>
      <c r="J302" s="28">
        <f t="shared" si="8"/>
        <v>6048</v>
      </c>
      <c r="K302" s="30">
        <f t="shared" si="9"/>
        <v>36288</v>
      </c>
    </row>
    <row r="303" spans="1:11" ht="25.35">
      <c r="A303" s="25" t="s">
        <v>128</v>
      </c>
      <c r="B303" s="25" t="s">
        <v>781</v>
      </c>
      <c r="C303" s="25" t="s">
        <v>25</v>
      </c>
      <c r="D303" s="25" t="s">
        <v>782</v>
      </c>
      <c r="E303" s="26" t="s">
        <v>783</v>
      </c>
      <c r="F303" s="25" t="s">
        <v>269</v>
      </c>
      <c r="G303" s="27">
        <v>2</v>
      </c>
      <c r="H303" s="28">
        <v>1591.2</v>
      </c>
      <c r="I303" s="29" t="s">
        <v>139</v>
      </c>
      <c r="J303" s="28">
        <f t="shared" si="8"/>
        <v>1782.14</v>
      </c>
      <c r="K303" s="30">
        <f t="shared" si="9"/>
        <v>3564.28</v>
      </c>
    </row>
    <row r="304" spans="1:11" ht="38.049999999999997">
      <c r="A304" s="25" t="s">
        <v>128</v>
      </c>
      <c r="B304" s="25" t="s">
        <v>784</v>
      </c>
      <c r="C304" s="25" t="s">
        <v>12</v>
      </c>
      <c r="D304" s="25" t="s">
        <v>417</v>
      </c>
      <c r="E304" s="26" t="s">
        <v>44</v>
      </c>
      <c r="F304" s="25" t="s">
        <v>45</v>
      </c>
      <c r="G304" s="27">
        <v>9493.4</v>
      </c>
      <c r="H304" s="28">
        <v>1.54</v>
      </c>
      <c r="I304" s="29" t="s">
        <v>130</v>
      </c>
      <c r="J304" s="28">
        <f t="shared" si="8"/>
        <v>1.95</v>
      </c>
      <c r="K304" s="30">
        <f t="shared" si="9"/>
        <v>18512.13</v>
      </c>
    </row>
    <row r="305" spans="1:11">
      <c r="A305" s="25" t="s">
        <v>128</v>
      </c>
      <c r="B305" s="25" t="s">
        <v>785</v>
      </c>
      <c r="C305" s="25" t="s">
        <v>163</v>
      </c>
      <c r="D305" s="25" t="s">
        <v>121</v>
      </c>
      <c r="E305" s="26" t="s">
        <v>47</v>
      </c>
      <c r="F305" s="25" t="s">
        <v>269</v>
      </c>
      <c r="G305" s="27">
        <v>1</v>
      </c>
      <c r="H305" s="28">
        <v>187.82999999999998</v>
      </c>
      <c r="I305" s="29" t="s">
        <v>130</v>
      </c>
      <c r="J305" s="28">
        <f t="shared" si="8"/>
        <v>237.44</v>
      </c>
      <c r="K305" s="30">
        <f t="shared" si="9"/>
        <v>237.44</v>
      </c>
    </row>
    <row r="306" spans="1:11">
      <c r="A306" s="25" t="s">
        <v>128</v>
      </c>
      <c r="B306" s="25" t="s">
        <v>786</v>
      </c>
      <c r="C306" s="25" t="s">
        <v>163</v>
      </c>
      <c r="D306" s="25" t="s">
        <v>480</v>
      </c>
      <c r="E306" s="26" t="s">
        <v>50</v>
      </c>
      <c r="F306" s="25" t="s">
        <v>269</v>
      </c>
      <c r="G306" s="27">
        <v>5</v>
      </c>
      <c r="H306" s="28">
        <v>462.59000000000003</v>
      </c>
      <c r="I306" s="29" t="s">
        <v>130</v>
      </c>
      <c r="J306" s="28">
        <f t="shared" si="8"/>
        <v>584.76</v>
      </c>
      <c r="K306" s="30">
        <f t="shared" si="9"/>
        <v>2923.8</v>
      </c>
    </row>
    <row r="307" spans="1:11">
      <c r="A307" s="25" t="s">
        <v>128</v>
      </c>
      <c r="B307" s="25" t="s">
        <v>787</v>
      </c>
      <c r="C307" s="25" t="s">
        <v>163</v>
      </c>
      <c r="D307" s="25" t="s">
        <v>122</v>
      </c>
      <c r="E307" s="26" t="s">
        <v>52</v>
      </c>
      <c r="F307" s="25" t="s">
        <v>269</v>
      </c>
      <c r="G307" s="27">
        <v>2</v>
      </c>
      <c r="H307" s="28">
        <v>539.68000000000006</v>
      </c>
      <c r="I307" s="29" t="s">
        <v>130</v>
      </c>
      <c r="J307" s="28">
        <f t="shared" si="8"/>
        <v>682.21</v>
      </c>
      <c r="K307" s="30">
        <f t="shared" si="9"/>
        <v>1364.42</v>
      </c>
    </row>
    <row r="308" spans="1:11">
      <c r="A308" s="25" t="s">
        <v>128</v>
      </c>
      <c r="B308" s="25" t="s">
        <v>788</v>
      </c>
      <c r="C308" s="25" t="s">
        <v>163</v>
      </c>
      <c r="D308" s="25" t="s">
        <v>123</v>
      </c>
      <c r="E308" s="26" t="s">
        <v>420</v>
      </c>
      <c r="F308" s="25" t="s">
        <v>269</v>
      </c>
      <c r="G308" s="27">
        <v>6</v>
      </c>
      <c r="H308" s="28">
        <v>732.43000000000006</v>
      </c>
      <c r="I308" s="29" t="s">
        <v>130</v>
      </c>
      <c r="J308" s="28">
        <f t="shared" si="8"/>
        <v>925.86</v>
      </c>
      <c r="K308" s="30">
        <f t="shared" si="9"/>
        <v>5555.16</v>
      </c>
    </row>
    <row r="309" spans="1:11">
      <c r="A309" s="25" t="s">
        <v>128</v>
      </c>
      <c r="B309" s="25" t="s">
        <v>789</v>
      </c>
      <c r="C309" s="25" t="s">
        <v>25</v>
      </c>
      <c r="D309" s="25" t="s">
        <v>790</v>
      </c>
      <c r="E309" s="26" t="s">
        <v>791</v>
      </c>
      <c r="F309" s="25" t="s">
        <v>269</v>
      </c>
      <c r="G309" s="27">
        <v>2</v>
      </c>
      <c r="H309" s="28">
        <v>3.12</v>
      </c>
      <c r="I309" s="29" t="s">
        <v>139</v>
      </c>
      <c r="J309" s="28">
        <f t="shared" si="8"/>
        <v>3.49</v>
      </c>
      <c r="K309" s="30">
        <f t="shared" si="9"/>
        <v>6.98</v>
      </c>
    </row>
    <row r="310" spans="1:11">
      <c r="A310" s="25" t="s">
        <v>128</v>
      </c>
      <c r="B310" s="25" t="s">
        <v>792</v>
      </c>
      <c r="C310" s="25" t="s">
        <v>25</v>
      </c>
      <c r="D310" s="25" t="s">
        <v>793</v>
      </c>
      <c r="E310" s="26" t="s">
        <v>794</v>
      </c>
      <c r="F310" s="25" t="s">
        <v>269</v>
      </c>
      <c r="G310" s="27">
        <v>22</v>
      </c>
      <c r="H310" s="28">
        <v>7.23</v>
      </c>
      <c r="I310" s="29" t="s">
        <v>139</v>
      </c>
      <c r="J310" s="28">
        <f t="shared" si="8"/>
        <v>8.1</v>
      </c>
      <c r="K310" s="30">
        <f t="shared" si="9"/>
        <v>178.2</v>
      </c>
    </row>
    <row r="311" spans="1:11">
      <c r="A311" s="25" t="s">
        <v>128</v>
      </c>
      <c r="B311" s="25" t="s">
        <v>795</v>
      </c>
      <c r="C311" s="25" t="s">
        <v>25</v>
      </c>
      <c r="D311" s="25" t="s">
        <v>796</v>
      </c>
      <c r="E311" s="26" t="s">
        <v>797</v>
      </c>
      <c r="F311" s="25" t="s">
        <v>269</v>
      </c>
      <c r="G311" s="27">
        <v>20</v>
      </c>
      <c r="H311" s="28">
        <v>15.73</v>
      </c>
      <c r="I311" s="29" t="s">
        <v>139</v>
      </c>
      <c r="J311" s="28">
        <f t="shared" si="8"/>
        <v>17.62</v>
      </c>
      <c r="K311" s="30">
        <f t="shared" si="9"/>
        <v>352.4</v>
      </c>
    </row>
    <row r="312" spans="1:11">
      <c r="A312" s="25" t="s">
        <v>128</v>
      </c>
      <c r="B312" s="25" t="s">
        <v>798</v>
      </c>
      <c r="C312" s="25" t="s">
        <v>25</v>
      </c>
      <c r="D312" s="25" t="s">
        <v>799</v>
      </c>
      <c r="E312" s="26" t="s">
        <v>800</v>
      </c>
      <c r="F312" s="25" t="s">
        <v>269</v>
      </c>
      <c r="G312" s="27">
        <v>10</v>
      </c>
      <c r="H312" s="28">
        <v>8.0500000000000007</v>
      </c>
      <c r="I312" s="29" t="s">
        <v>139</v>
      </c>
      <c r="J312" s="28">
        <f t="shared" si="8"/>
        <v>9.02</v>
      </c>
      <c r="K312" s="30">
        <f t="shared" si="9"/>
        <v>90.2</v>
      </c>
    </row>
    <row r="313" spans="1:11">
      <c r="A313" s="25" t="s">
        <v>128</v>
      </c>
      <c r="B313" s="25" t="s">
        <v>801</v>
      </c>
      <c r="C313" s="25" t="s">
        <v>25</v>
      </c>
      <c r="D313" s="25" t="s">
        <v>802</v>
      </c>
      <c r="E313" s="26" t="s">
        <v>803</v>
      </c>
      <c r="F313" s="25" t="s">
        <v>269</v>
      </c>
      <c r="G313" s="27">
        <v>70</v>
      </c>
      <c r="H313" s="28">
        <v>12.93</v>
      </c>
      <c r="I313" s="29" t="s">
        <v>139</v>
      </c>
      <c r="J313" s="28">
        <f t="shared" si="8"/>
        <v>14.48</v>
      </c>
      <c r="K313" s="30">
        <f t="shared" si="9"/>
        <v>1013.6</v>
      </c>
    </row>
    <row r="314" spans="1:11" ht="25.35">
      <c r="A314" s="25" t="s">
        <v>128</v>
      </c>
      <c r="B314" s="25" t="s">
        <v>804</v>
      </c>
      <c r="C314" s="25" t="s">
        <v>25</v>
      </c>
      <c r="D314" s="25" t="s">
        <v>805</v>
      </c>
      <c r="E314" s="26" t="s">
        <v>806</v>
      </c>
      <c r="F314" s="25" t="s">
        <v>807</v>
      </c>
      <c r="G314" s="27">
        <v>16</v>
      </c>
      <c r="H314" s="28">
        <v>7.8</v>
      </c>
      <c r="I314" s="29" t="s">
        <v>139</v>
      </c>
      <c r="J314" s="28">
        <f t="shared" si="8"/>
        <v>8.74</v>
      </c>
      <c r="K314" s="30">
        <f t="shared" si="9"/>
        <v>139.84</v>
      </c>
    </row>
    <row r="315" spans="1:11" ht="25.35">
      <c r="A315" s="25" t="s">
        <v>128</v>
      </c>
      <c r="B315" s="25" t="s">
        <v>808</v>
      </c>
      <c r="C315" s="25" t="s">
        <v>25</v>
      </c>
      <c r="D315" s="25" t="s">
        <v>809</v>
      </c>
      <c r="E315" s="26" t="s">
        <v>810</v>
      </c>
      <c r="F315" s="25" t="s">
        <v>807</v>
      </c>
      <c r="G315" s="27">
        <v>1296</v>
      </c>
      <c r="H315" s="28">
        <v>8.8000000000000007</v>
      </c>
      <c r="I315" s="29" t="s">
        <v>139</v>
      </c>
      <c r="J315" s="28">
        <f t="shared" si="8"/>
        <v>9.86</v>
      </c>
      <c r="K315" s="30">
        <f t="shared" si="9"/>
        <v>12778.56</v>
      </c>
    </row>
    <row r="316" spans="1:11">
      <c r="A316" s="32" t="s">
        <v>295</v>
      </c>
      <c r="B316" s="32" t="s">
        <v>811</v>
      </c>
      <c r="C316" s="32"/>
      <c r="D316" s="33"/>
      <c r="E316" s="34" t="s">
        <v>812</v>
      </c>
      <c r="F316" s="32" t="s">
        <v>129</v>
      </c>
      <c r="G316" s="35"/>
      <c r="H316" s="35"/>
      <c r="I316" s="33"/>
      <c r="J316" s="33"/>
      <c r="K316" s="37">
        <f>SUM(K317:K360)</f>
        <v>133211.81</v>
      </c>
    </row>
    <row r="317" spans="1:11" ht="38.049999999999997">
      <c r="A317" s="25" t="s">
        <v>128</v>
      </c>
      <c r="B317" s="25" t="s">
        <v>813</v>
      </c>
      <c r="C317" s="25" t="s">
        <v>25</v>
      </c>
      <c r="D317" s="25" t="s">
        <v>814</v>
      </c>
      <c r="E317" s="26" t="s">
        <v>815</v>
      </c>
      <c r="F317" s="25" t="s">
        <v>807</v>
      </c>
      <c r="G317" s="27">
        <v>2</v>
      </c>
      <c r="H317" s="28">
        <v>28946.845000000001</v>
      </c>
      <c r="I317" s="29" t="s">
        <v>139</v>
      </c>
      <c r="J317" s="28">
        <f t="shared" si="8"/>
        <v>32420.47</v>
      </c>
      <c r="K317" s="30">
        <f t="shared" si="9"/>
        <v>64840.94</v>
      </c>
    </row>
    <row r="318" spans="1:11" ht="25.35">
      <c r="A318" s="25" t="s">
        <v>128</v>
      </c>
      <c r="B318" s="25" t="s">
        <v>816</v>
      </c>
      <c r="C318" s="25" t="s">
        <v>25</v>
      </c>
      <c r="D318" s="25" t="s">
        <v>817</v>
      </c>
      <c r="E318" s="26" t="s">
        <v>818</v>
      </c>
      <c r="F318" s="25" t="s">
        <v>269</v>
      </c>
      <c r="G318" s="27">
        <v>1</v>
      </c>
      <c r="H318" s="28">
        <v>37545</v>
      </c>
      <c r="I318" s="29" t="s">
        <v>139</v>
      </c>
      <c r="J318" s="28">
        <f t="shared" si="8"/>
        <v>42050.400000000001</v>
      </c>
      <c r="K318" s="30">
        <f t="shared" si="9"/>
        <v>42050.400000000001</v>
      </c>
    </row>
    <row r="319" spans="1:11">
      <c r="A319" s="25" t="s">
        <v>128</v>
      </c>
      <c r="B319" s="25" t="s">
        <v>819</v>
      </c>
      <c r="C319" s="25" t="s">
        <v>58</v>
      </c>
      <c r="D319" s="25">
        <v>39209</v>
      </c>
      <c r="E319" s="26" t="s">
        <v>820</v>
      </c>
      <c r="F319" s="25" t="s">
        <v>276</v>
      </c>
      <c r="G319" s="27">
        <v>2</v>
      </c>
      <c r="H319" s="28">
        <v>0.37</v>
      </c>
      <c r="I319" s="29" t="s">
        <v>139</v>
      </c>
      <c r="J319" s="28">
        <f t="shared" si="8"/>
        <v>0.41</v>
      </c>
      <c r="K319" s="30">
        <f t="shared" si="9"/>
        <v>0.82</v>
      </c>
    </row>
    <row r="320" spans="1:11">
      <c r="A320" s="25" t="s">
        <v>128</v>
      </c>
      <c r="B320" s="25" t="s">
        <v>821</v>
      </c>
      <c r="C320" s="25" t="s">
        <v>58</v>
      </c>
      <c r="D320" s="25">
        <v>39175</v>
      </c>
      <c r="E320" s="26" t="s">
        <v>822</v>
      </c>
      <c r="F320" s="25" t="s">
        <v>276</v>
      </c>
      <c r="G320" s="27">
        <v>2</v>
      </c>
      <c r="H320" s="28">
        <v>0.71</v>
      </c>
      <c r="I320" s="29" t="s">
        <v>139</v>
      </c>
      <c r="J320" s="28">
        <f t="shared" si="8"/>
        <v>0.8</v>
      </c>
      <c r="K320" s="30">
        <f t="shared" si="9"/>
        <v>1.6</v>
      </c>
    </row>
    <row r="321" spans="1:11" ht="25.35">
      <c r="A321" s="25" t="s">
        <v>128</v>
      </c>
      <c r="B321" s="25" t="s">
        <v>823</v>
      </c>
      <c r="C321" s="25" t="s">
        <v>58</v>
      </c>
      <c r="D321" s="25">
        <v>1872</v>
      </c>
      <c r="E321" s="26" t="s">
        <v>824</v>
      </c>
      <c r="F321" s="25" t="s">
        <v>276</v>
      </c>
      <c r="G321" s="27">
        <v>2</v>
      </c>
      <c r="H321" s="28">
        <v>1.7</v>
      </c>
      <c r="I321" s="29" t="s">
        <v>139</v>
      </c>
      <c r="J321" s="28">
        <f t="shared" si="8"/>
        <v>1.9</v>
      </c>
      <c r="K321" s="30">
        <f t="shared" si="9"/>
        <v>3.8</v>
      </c>
    </row>
    <row r="322" spans="1:11" ht="25.35">
      <c r="A322" s="25" t="s">
        <v>128</v>
      </c>
      <c r="B322" s="25" t="s">
        <v>825</v>
      </c>
      <c r="C322" s="25" t="s">
        <v>58</v>
      </c>
      <c r="D322" s="25">
        <v>1871</v>
      </c>
      <c r="E322" s="26" t="s">
        <v>826</v>
      </c>
      <c r="F322" s="25" t="s">
        <v>276</v>
      </c>
      <c r="G322" s="27">
        <v>4</v>
      </c>
      <c r="H322" s="28">
        <v>3.05</v>
      </c>
      <c r="I322" s="29" t="s">
        <v>139</v>
      </c>
      <c r="J322" s="28">
        <f t="shared" si="8"/>
        <v>3.42</v>
      </c>
      <c r="K322" s="30">
        <f t="shared" si="9"/>
        <v>13.68</v>
      </c>
    </row>
    <row r="323" spans="1:11" ht="25.35">
      <c r="A323" s="25" t="s">
        <v>128</v>
      </c>
      <c r="B323" s="25" t="s">
        <v>827</v>
      </c>
      <c r="C323" s="25" t="s">
        <v>58</v>
      </c>
      <c r="D323" s="25">
        <v>2609</v>
      </c>
      <c r="E323" s="26" t="s">
        <v>828</v>
      </c>
      <c r="F323" s="25" t="s">
        <v>276</v>
      </c>
      <c r="G323" s="27">
        <v>1</v>
      </c>
      <c r="H323" s="28">
        <v>4.3600000000000003</v>
      </c>
      <c r="I323" s="29" t="s">
        <v>139</v>
      </c>
      <c r="J323" s="28">
        <f t="shared" si="8"/>
        <v>4.88</v>
      </c>
      <c r="K323" s="30">
        <f t="shared" si="9"/>
        <v>4.88</v>
      </c>
    </row>
    <row r="324" spans="1:11" ht="25.35">
      <c r="A324" s="25" t="s">
        <v>128</v>
      </c>
      <c r="B324" s="25" t="s">
        <v>829</v>
      </c>
      <c r="C324" s="25" t="s">
        <v>58</v>
      </c>
      <c r="D324" s="25">
        <v>2633</v>
      </c>
      <c r="E324" s="26" t="s">
        <v>830</v>
      </c>
      <c r="F324" s="25" t="s">
        <v>276</v>
      </c>
      <c r="G324" s="27">
        <v>1</v>
      </c>
      <c r="H324" s="28">
        <v>4.42</v>
      </c>
      <c r="I324" s="29" t="s">
        <v>139</v>
      </c>
      <c r="J324" s="28">
        <f t="shared" si="8"/>
        <v>4.95</v>
      </c>
      <c r="K324" s="30">
        <f t="shared" si="9"/>
        <v>4.95</v>
      </c>
    </row>
    <row r="325" spans="1:11">
      <c r="A325" s="25" t="s">
        <v>128</v>
      </c>
      <c r="B325" s="25" t="s">
        <v>831</v>
      </c>
      <c r="C325" s="25" t="s">
        <v>58</v>
      </c>
      <c r="D325" s="25">
        <v>4375</v>
      </c>
      <c r="E325" s="26" t="s">
        <v>832</v>
      </c>
      <c r="F325" s="25" t="s">
        <v>276</v>
      </c>
      <c r="G325" s="27">
        <v>4</v>
      </c>
      <c r="H325" s="28">
        <v>7.0000000000000007E-2</v>
      </c>
      <c r="I325" s="29" t="s">
        <v>139</v>
      </c>
      <c r="J325" s="28">
        <f t="shared" si="8"/>
        <v>0.08</v>
      </c>
      <c r="K325" s="30">
        <f t="shared" si="9"/>
        <v>0.32</v>
      </c>
    </row>
    <row r="326" spans="1:11" ht="25.35">
      <c r="A326" s="25" t="s">
        <v>128</v>
      </c>
      <c r="B326" s="25" t="s">
        <v>833</v>
      </c>
      <c r="C326" s="25" t="s">
        <v>58</v>
      </c>
      <c r="D326" s="25">
        <v>11057</v>
      </c>
      <c r="E326" s="26" t="s">
        <v>834</v>
      </c>
      <c r="F326" s="25" t="s">
        <v>276</v>
      </c>
      <c r="G326" s="27">
        <v>4</v>
      </c>
      <c r="H326" s="28">
        <v>0.09</v>
      </c>
      <c r="I326" s="29" t="s">
        <v>139</v>
      </c>
      <c r="J326" s="28">
        <f t="shared" si="8"/>
        <v>0.1</v>
      </c>
      <c r="K326" s="30">
        <f t="shared" si="9"/>
        <v>0.4</v>
      </c>
    </row>
    <row r="327" spans="1:11" ht="38.049999999999997">
      <c r="A327" s="25" t="s">
        <v>128</v>
      </c>
      <c r="B327" s="25" t="s">
        <v>835</v>
      </c>
      <c r="C327" s="25" t="s">
        <v>58</v>
      </c>
      <c r="D327" s="25">
        <v>993</v>
      </c>
      <c r="E327" s="26" t="s">
        <v>836</v>
      </c>
      <c r="F327" s="25" t="s">
        <v>181</v>
      </c>
      <c r="G327" s="27">
        <v>34.1</v>
      </c>
      <c r="H327" s="28">
        <v>1.1399999999999999</v>
      </c>
      <c r="I327" s="29" t="s">
        <v>139</v>
      </c>
      <c r="J327" s="28">
        <f t="shared" si="8"/>
        <v>1.28</v>
      </c>
      <c r="K327" s="30">
        <f t="shared" si="9"/>
        <v>43.65</v>
      </c>
    </row>
    <row r="328" spans="1:11" ht="38.049999999999997">
      <c r="A328" s="25" t="s">
        <v>128</v>
      </c>
      <c r="B328" s="25" t="s">
        <v>837</v>
      </c>
      <c r="C328" s="25" t="s">
        <v>58</v>
      </c>
      <c r="D328" s="25">
        <v>1020</v>
      </c>
      <c r="E328" s="26" t="s">
        <v>838</v>
      </c>
      <c r="F328" s="25" t="s">
        <v>181</v>
      </c>
      <c r="G328" s="27">
        <v>11.3</v>
      </c>
      <c r="H328" s="28">
        <v>4.96</v>
      </c>
      <c r="I328" s="29" t="s">
        <v>139</v>
      </c>
      <c r="J328" s="28">
        <f t="shared" si="8"/>
        <v>5.56</v>
      </c>
      <c r="K328" s="30">
        <f t="shared" si="9"/>
        <v>62.83</v>
      </c>
    </row>
    <row r="329" spans="1:11" ht="38.049999999999997">
      <c r="A329" s="25" t="s">
        <v>128</v>
      </c>
      <c r="B329" s="25" t="s">
        <v>839</v>
      </c>
      <c r="C329" s="25" t="s">
        <v>58</v>
      </c>
      <c r="D329" s="25">
        <v>995</v>
      </c>
      <c r="E329" s="26" t="s">
        <v>840</v>
      </c>
      <c r="F329" s="25" t="s">
        <v>181</v>
      </c>
      <c r="G329" s="27">
        <v>22.1</v>
      </c>
      <c r="H329" s="28">
        <v>7.61</v>
      </c>
      <c r="I329" s="29" t="s">
        <v>139</v>
      </c>
      <c r="J329" s="28">
        <f t="shared" si="8"/>
        <v>8.52</v>
      </c>
      <c r="K329" s="30">
        <f t="shared" si="9"/>
        <v>188.29</v>
      </c>
    </row>
    <row r="330" spans="1:11" ht="38.049999999999997">
      <c r="A330" s="25" t="s">
        <v>128</v>
      </c>
      <c r="B330" s="25" t="s">
        <v>841</v>
      </c>
      <c r="C330" s="25" t="s">
        <v>58</v>
      </c>
      <c r="D330" s="25">
        <v>1022</v>
      </c>
      <c r="E330" s="26" t="s">
        <v>842</v>
      </c>
      <c r="F330" s="25" t="s">
        <v>181</v>
      </c>
      <c r="G330" s="27">
        <v>76</v>
      </c>
      <c r="H330" s="28">
        <v>1.58</v>
      </c>
      <c r="I330" s="29" t="s">
        <v>139</v>
      </c>
      <c r="J330" s="28">
        <f t="shared" si="8"/>
        <v>1.77</v>
      </c>
      <c r="K330" s="30">
        <f t="shared" si="9"/>
        <v>134.52000000000001</v>
      </c>
    </row>
    <row r="331" spans="1:11" ht="38.049999999999997">
      <c r="A331" s="25" t="s">
        <v>128</v>
      </c>
      <c r="B331" s="25" t="s">
        <v>843</v>
      </c>
      <c r="C331" s="25" t="s">
        <v>58</v>
      </c>
      <c r="D331" s="25">
        <v>996</v>
      </c>
      <c r="E331" s="26" t="s">
        <v>844</v>
      </c>
      <c r="F331" s="25" t="s">
        <v>181</v>
      </c>
      <c r="G331" s="27">
        <v>18.100000000000001</v>
      </c>
      <c r="H331" s="28">
        <v>11.58</v>
      </c>
      <c r="I331" s="29" t="s">
        <v>139</v>
      </c>
      <c r="J331" s="28">
        <f t="shared" si="8"/>
        <v>12.97</v>
      </c>
      <c r="K331" s="30">
        <f t="shared" si="9"/>
        <v>234.76</v>
      </c>
    </row>
    <row r="332" spans="1:11" ht="25.35">
      <c r="A332" s="25" t="s">
        <v>128</v>
      </c>
      <c r="B332" s="25" t="s">
        <v>845</v>
      </c>
      <c r="C332" s="25" t="s">
        <v>58</v>
      </c>
      <c r="D332" s="25">
        <v>38092</v>
      </c>
      <c r="E332" s="26" t="s">
        <v>846</v>
      </c>
      <c r="F332" s="25" t="s">
        <v>276</v>
      </c>
      <c r="G332" s="27">
        <v>1</v>
      </c>
      <c r="H332" s="28">
        <v>1.57</v>
      </c>
      <c r="I332" s="29" t="s">
        <v>139</v>
      </c>
      <c r="J332" s="28">
        <f t="shared" si="8"/>
        <v>1.76</v>
      </c>
      <c r="K332" s="30">
        <f t="shared" si="9"/>
        <v>1.76</v>
      </c>
    </row>
    <row r="333" spans="1:11" ht="25.35">
      <c r="A333" s="25" t="s">
        <v>128</v>
      </c>
      <c r="B333" s="25" t="s">
        <v>847</v>
      </c>
      <c r="C333" s="25" t="s">
        <v>58</v>
      </c>
      <c r="D333" s="25">
        <v>38062</v>
      </c>
      <c r="E333" s="26" t="s">
        <v>848</v>
      </c>
      <c r="F333" s="25" t="s">
        <v>276</v>
      </c>
      <c r="G333" s="27">
        <v>1</v>
      </c>
      <c r="H333" s="28">
        <v>4.83</v>
      </c>
      <c r="I333" s="29" t="s">
        <v>139</v>
      </c>
      <c r="J333" s="28">
        <f t="shared" si="8"/>
        <v>5.41</v>
      </c>
      <c r="K333" s="30">
        <f t="shared" si="9"/>
        <v>5.41</v>
      </c>
    </row>
    <row r="334" spans="1:11" ht="25.35">
      <c r="A334" s="25" t="s">
        <v>128</v>
      </c>
      <c r="B334" s="25" t="s">
        <v>849</v>
      </c>
      <c r="C334" s="25" t="s">
        <v>58</v>
      </c>
      <c r="D334" s="25">
        <v>12147</v>
      </c>
      <c r="E334" s="26" t="s">
        <v>850</v>
      </c>
      <c r="F334" s="25" t="s">
        <v>276</v>
      </c>
      <c r="G334" s="27">
        <v>3</v>
      </c>
      <c r="H334" s="28">
        <v>9.59</v>
      </c>
      <c r="I334" s="29" t="s">
        <v>139</v>
      </c>
      <c r="J334" s="28">
        <f t="shared" si="8"/>
        <v>10.74</v>
      </c>
      <c r="K334" s="30">
        <f t="shared" si="9"/>
        <v>32.22</v>
      </c>
    </row>
    <row r="335" spans="1:11">
      <c r="A335" s="25" t="s">
        <v>128</v>
      </c>
      <c r="B335" s="25" t="s">
        <v>851</v>
      </c>
      <c r="C335" s="25" t="s">
        <v>58</v>
      </c>
      <c r="D335" s="25">
        <v>34709</v>
      </c>
      <c r="E335" s="26" t="s">
        <v>852</v>
      </c>
      <c r="F335" s="25" t="s">
        <v>276</v>
      </c>
      <c r="G335" s="27">
        <v>1</v>
      </c>
      <c r="H335" s="28">
        <v>64.040000000000006</v>
      </c>
      <c r="I335" s="29" t="s">
        <v>139</v>
      </c>
      <c r="J335" s="28">
        <f t="shared" si="8"/>
        <v>71.72</v>
      </c>
      <c r="K335" s="30">
        <f t="shared" si="9"/>
        <v>71.72</v>
      </c>
    </row>
    <row r="336" spans="1:11">
      <c r="A336" s="25" t="s">
        <v>128</v>
      </c>
      <c r="B336" s="25" t="s">
        <v>853</v>
      </c>
      <c r="C336" s="25" t="s">
        <v>58</v>
      </c>
      <c r="D336" s="25">
        <v>2391</v>
      </c>
      <c r="E336" s="26" t="s">
        <v>854</v>
      </c>
      <c r="F336" s="25" t="s">
        <v>276</v>
      </c>
      <c r="G336" s="27">
        <v>1</v>
      </c>
      <c r="H336" s="28">
        <v>349.31</v>
      </c>
      <c r="I336" s="29" t="s">
        <v>139</v>
      </c>
      <c r="J336" s="28">
        <f t="shared" si="8"/>
        <v>391.23</v>
      </c>
      <c r="K336" s="30">
        <f t="shared" si="9"/>
        <v>391.23</v>
      </c>
    </row>
    <row r="337" spans="1:11">
      <c r="A337" s="25" t="s">
        <v>128</v>
      </c>
      <c r="B337" s="25" t="s">
        <v>855</v>
      </c>
      <c r="C337" s="25" t="s">
        <v>58</v>
      </c>
      <c r="D337" s="25">
        <v>34714</v>
      </c>
      <c r="E337" s="26" t="s">
        <v>856</v>
      </c>
      <c r="F337" s="25" t="s">
        <v>276</v>
      </c>
      <c r="G337" s="27">
        <v>1</v>
      </c>
      <c r="H337" s="28">
        <v>76.48</v>
      </c>
      <c r="I337" s="29" t="s">
        <v>139</v>
      </c>
      <c r="J337" s="28">
        <f t="shared" si="8"/>
        <v>85.66</v>
      </c>
      <c r="K337" s="30">
        <f t="shared" si="9"/>
        <v>85.66</v>
      </c>
    </row>
    <row r="338" spans="1:11">
      <c r="A338" s="25" t="s">
        <v>128</v>
      </c>
      <c r="B338" s="25" t="s">
        <v>857</v>
      </c>
      <c r="C338" s="25" t="s">
        <v>58</v>
      </c>
      <c r="D338" s="25">
        <v>34653</v>
      </c>
      <c r="E338" s="26" t="s">
        <v>858</v>
      </c>
      <c r="F338" s="25" t="s">
        <v>276</v>
      </c>
      <c r="G338" s="27">
        <v>2</v>
      </c>
      <c r="H338" s="28">
        <v>9.1199999999999992</v>
      </c>
      <c r="I338" s="29" t="s">
        <v>139</v>
      </c>
      <c r="J338" s="28">
        <f t="shared" si="8"/>
        <v>10.210000000000001</v>
      </c>
      <c r="K338" s="30">
        <f t="shared" si="9"/>
        <v>20.420000000000002</v>
      </c>
    </row>
    <row r="339" spans="1:11">
      <c r="A339" s="25" t="s">
        <v>128</v>
      </c>
      <c r="B339" s="25" t="s">
        <v>859</v>
      </c>
      <c r="C339" s="25" t="s">
        <v>58</v>
      </c>
      <c r="D339" s="25">
        <v>34616</v>
      </c>
      <c r="E339" s="26" t="s">
        <v>860</v>
      </c>
      <c r="F339" s="25" t="s">
        <v>276</v>
      </c>
      <c r="G339" s="27">
        <v>2</v>
      </c>
      <c r="H339" s="28">
        <v>52.27</v>
      </c>
      <c r="I339" s="29" t="s">
        <v>139</v>
      </c>
      <c r="J339" s="28">
        <f t="shared" si="8"/>
        <v>58.54</v>
      </c>
      <c r="K339" s="30">
        <f t="shared" si="9"/>
        <v>117.08</v>
      </c>
    </row>
    <row r="340" spans="1:11" ht="25.35">
      <c r="A340" s="25" t="s">
        <v>128</v>
      </c>
      <c r="B340" s="25" t="s">
        <v>861</v>
      </c>
      <c r="C340" s="25" t="s">
        <v>58</v>
      </c>
      <c r="D340" s="25">
        <v>39471</v>
      </c>
      <c r="E340" s="26" t="s">
        <v>862</v>
      </c>
      <c r="F340" s="25" t="s">
        <v>276</v>
      </c>
      <c r="G340" s="27">
        <v>8</v>
      </c>
      <c r="H340" s="28">
        <v>104.97</v>
      </c>
      <c r="I340" s="29" t="s">
        <v>139</v>
      </c>
      <c r="J340" s="28">
        <f t="shared" si="8"/>
        <v>117.57</v>
      </c>
      <c r="K340" s="30">
        <f t="shared" si="9"/>
        <v>940.56</v>
      </c>
    </row>
    <row r="341" spans="1:11" ht="25.35">
      <c r="A341" s="25" t="s">
        <v>128</v>
      </c>
      <c r="B341" s="25" t="s">
        <v>863</v>
      </c>
      <c r="C341" s="25" t="s">
        <v>58</v>
      </c>
      <c r="D341" s="25">
        <v>39447</v>
      </c>
      <c r="E341" s="26" t="s">
        <v>864</v>
      </c>
      <c r="F341" s="25" t="s">
        <v>276</v>
      </c>
      <c r="G341" s="27">
        <v>1</v>
      </c>
      <c r="H341" s="28">
        <v>152.82</v>
      </c>
      <c r="I341" s="29" t="s">
        <v>139</v>
      </c>
      <c r="J341" s="28">
        <f t="shared" si="8"/>
        <v>171.16</v>
      </c>
      <c r="K341" s="30">
        <f t="shared" si="9"/>
        <v>171.16</v>
      </c>
    </row>
    <row r="342" spans="1:11">
      <c r="A342" s="25" t="s">
        <v>128</v>
      </c>
      <c r="B342" s="25" t="s">
        <v>865</v>
      </c>
      <c r="C342" s="25" t="s">
        <v>58</v>
      </c>
      <c r="D342" s="25">
        <v>2688</v>
      </c>
      <c r="E342" s="26" t="s">
        <v>866</v>
      </c>
      <c r="F342" s="25" t="s">
        <v>181</v>
      </c>
      <c r="G342" s="27">
        <v>4.4000000000000004</v>
      </c>
      <c r="H342" s="28">
        <v>1.39</v>
      </c>
      <c r="I342" s="29" t="s">
        <v>139</v>
      </c>
      <c r="J342" s="28">
        <f t="shared" si="8"/>
        <v>1.56</v>
      </c>
      <c r="K342" s="30">
        <f t="shared" si="9"/>
        <v>6.86</v>
      </c>
    </row>
    <row r="343" spans="1:11">
      <c r="A343" s="25" t="s">
        <v>128</v>
      </c>
      <c r="B343" s="25" t="s">
        <v>867</v>
      </c>
      <c r="C343" s="25" t="s">
        <v>58</v>
      </c>
      <c r="D343" s="25">
        <v>2689</v>
      </c>
      <c r="E343" s="26" t="s">
        <v>868</v>
      </c>
      <c r="F343" s="25" t="s">
        <v>181</v>
      </c>
      <c r="G343" s="27">
        <v>9.6</v>
      </c>
      <c r="H343" s="28">
        <v>1.28</v>
      </c>
      <c r="I343" s="29" t="s">
        <v>139</v>
      </c>
      <c r="J343" s="28">
        <f t="shared" si="8"/>
        <v>1.43</v>
      </c>
      <c r="K343" s="30">
        <f t="shared" si="9"/>
        <v>13.73</v>
      </c>
    </row>
    <row r="344" spans="1:11">
      <c r="A344" s="25" t="s">
        <v>128</v>
      </c>
      <c r="B344" s="25" t="s">
        <v>869</v>
      </c>
      <c r="C344" s="25" t="s">
        <v>58</v>
      </c>
      <c r="D344" s="25">
        <v>2690</v>
      </c>
      <c r="E344" s="26" t="s">
        <v>870</v>
      </c>
      <c r="F344" s="25" t="s">
        <v>181</v>
      </c>
      <c r="G344" s="27">
        <v>16.8</v>
      </c>
      <c r="H344" s="28">
        <v>2.38</v>
      </c>
      <c r="I344" s="29" t="s">
        <v>139</v>
      </c>
      <c r="J344" s="28">
        <f t="shared" si="8"/>
        <v>2.67</v>
      </c>
      <c r="K344" s="30">
        <f t="shared" si="9"/>
        <v>44.86</v>
      </c>
    </row>
    <row r="345" spans="1:11" ht="25.35">
      <c r="A345" s="25" t="s">
        <v>128</v>
      </c>
      <c r="B345" s="25" t="s">
        <v>871</v>
      </c>
      <c r="C345" s="25" t="s">
        <v>58</v>
      </c>
      <c r="D345" s="25">
        <v>21128</v>
      </c>
      <c r="E345" s="26" t="s">
        <v>872</v>
      </c>
      <c r="F345" s="25" t="s">
        <v>181</v>
      </c>
      <c r="G345" s="27">
        <v>1</v>
      </c>
      <c r="H345" s="28">
        <v>9.0500000000000007</v>
      </c>
      <c r="I345" s="29" t="s">
        <v>139</v>
      </c>
      <c r="J345" s="28">
        <f t="shared" ref="J345:J408" si="10">IF(I345=$L$1,ROUND(H345*(1+$M$1),2),IF(I345=$L$2,ROUND(H345*(1+$M$2),2),"ERRO"))</f>
        <v>10.14</v>
      </c>
      <c r="K345" s="30">
        <f t="shared" ref="K345:K408" si="11">ROUND(J345*G345,2)</f>
        <v>10.14</v>
      </c>
    </row>
    <row r="346" spans="1:11" ht="38.049999999999997">
      <c r="A346" s="25" t="s">
        <v>128</v>
      </c>
      <c r="B346" s="25" t="s">
        <v>873</v>
      </c>
      <c r="C346" s="25" t="s">
        <v>58</v>
      </c>
      <c r="D346" s="25">
        <v>3780</v>
      </c>
      <c r="E346" s="26" t="s">
        <v>874</v>
      </c>
      <c r="F346" s="25" t="s">
        <v>276</v>
      </c>
      <c r="G346" s="27">
        <v>4</v>
      </c>
      <c r="H346" s="28">
        <v>50.01</v>
      </c>
      <c r="I346" s="29" t="s">
        <v>139</v>
      </c>
      <c r="J346" s="28">
        <f t="shared" si="10"/>
        <v>56.01</v>
      </c>
      <c r="K346" s="30">
        <f t="shared" si="11"/>
        <v>224.04</v>
      </c>
    </row>
    <row r="347" spans="1:11" ht="25.35">
      <c r="A347" s="25" t="s">
        <v>128</v>
      </c>
      <c r="B347" s="25" t="s">
        <v>875</v>
      </c>
      <c r="C347" s="25" t="s">
        <v>58</v>
      </c>
      <c r="D347" s="25">
        <v>1091</v>
      </c>
      <c r="E347" s="26" t="s">
        <v>876</v>
      </c>
      <c r="F347" s="25" t="s">
        <v>276</v>
      </c>
      <c r="G347" s="27">
        <v>1</v>
      </c>
      <c r="H347" s="28">
        <v>19.47</v>
      </c>
      <c r="I347" s="29" t="s">
        <v>139</v>
      </c>
      <c r="J347" s="28">
        <f t="shared" si="10"/>
        <v>21.81</v>
      </c>
      <c r="K347" s="30">
        <f t="shared" si="11"/>
        <v>21.81</v>
      </c>
    </row>
    <row r="348" spans="1:11">
      <c r="A348" s="25" t="s">
        <v>128</v>
      </c>
      <c r="B348" s="25" t="s">
        <v>877</v>
      </c>
      <c r="C348" s="25" t="s">
        <v>58</v>
      </c>
      <c r="D348" s="25">
        <v>862</v>
      </c>
      <c r="E348" s="26" t="s">
        <v>878</v>
      </c>
      <c r="F348" s="25" t="s">
        <v>181</v>
      </c>
      <c r="G348" s="27">
        <v>3</v>
      </c>
      <c r="H348" s="28">
        <v>4.1900000000000004</v>
      </c>
      <c r="I348" s="29" t="s">
        <v>139</v>
      </c>
      <c r="J348" s="28">
        <f t="shared" si="10"/>
        <v>4.6900000000000004</v>
      </c>
      <c r="K348" s="30">
        <f t="shared" si="11"/>
        <v>14.07</v>
      </c>
    </row>
    <row r="349" spans="1:11" ht="25.35">
      <c r="A349" s="25" t="s">
        <v>128</v>
      </c>
      <c r="B349" s="25" t="s">
        <v>879</v>
      </c>
      <c r="C349" s="25" t="s">
        <v>58</v>
      </c>
      <c r="D349" s="25">
        <v>34643</v>
      </c>
      <c r="E349" s="26" t="s">
        <v>880</v>
      </c>
      <c r="F349" s="25" t="s">
        <v>276</v>
      </c>
      <c r="G349" s="27">
        <v>1</v>
      </c>
      <c r="H349" s="28">
        <v>10.62</v>
      </c>
      <c r="I349" s="29" t="s">
        <v>139</v>
      </c>
      <c r="J349" s="28">
        <f t="shared" si="10"/>
        <v>11.89</v>
      </c>
      <c r="K349" s="30">
        <f t="shared" si="11"/>
        <v>11.89</v>
      </c>
    </row>
    <row r="350" spans="1:11" ht="25.35">
      <c r="A350" s="25" t="s">
        <v>128</v>
      </c>
      <c r="B350" s="25" t="s">
        <v>881</v>
      </c>
      <c r="C350" s="25" t="s">
        <v>12</v>
      </c>
      <c r="D350" s="25">
        <v>96985</v>
      </c>
      <c r="E350" s="26" t="s">
        <v>882</v>
      </c>
      <c r="F350" s="25" t="s">
        <v>48</v>
      </c>
      <c r="G350" s="27">
        <v>2</v>
      </c>
      <c r="H350" s="28">
        <v>37.64</v>
      </c>
      <c r="I350" s="29" t="s">
        <v>130</v>
      </c>
      <c r="J350" s="28">
        <f t="shared" si="10"/>
        <v>47.58</v>
      </c>
      <c r="K350" s="30">
        <f t="shared" si="11"/>
        <v>95.16</v>
      </c>
    </row>
    <row r="351" spans="1:11">
      <c r="A351" s="25" t="s">
        <v>128</v>
      </c>
      <c r="B351" s="25" t="s">
        <v>883</v>
      </c>
      <c r="C351" s="25" t="s">
        <v>58</v>
      </c>
      <c r="D351" s="25">
        <v>7569</v>
      </c>
      <c r="E351" s="26" t="s">
        <v>884</v>
      </c>
      <c r="F351" s="25" t="s">
        <v>276</v>
      </c>
      <c r="G351" s="27">
        <v>1</v>
      </c>
      <c r="H351" s="28">
        <v>42.25</v>
      </c>
      <c r="I351" s="29" t="s">
        <v>139</v>
      </c>
      <c r="J351" s="28">
        <f t="shared" si="10"/>
        <v>47.32</v>
      </c>
      <c r="K351" s="30">
        <f t="shared" si="11"/>
        <v>47.32</v>
      </c>
    </row>
    <row r="352" spans="1:11" ht="25.35">
      <c r="A352" s="25" t="s">
        <v>128</v>
      </c>
      <c r="B352" s="25" t="s">
        <v>885</v>
      </c>
      <c r="C352" s="25" t="s">
        <v>58</v>
      </c>
      <c r="D352" s="25">
        <v>3398</v>
      </c>
      <c r="E352" s="26" t="s">
        <v>886</v>
      </c>
      <c r="F352" s="25" t="s">
        <v>276</v>
      </c>
      <c r="G352" s="27">
        <v>1</v>
      </c>
      <c r="H352" s="28">
        <v>6.14</v>
      </c>
      <c r="I352" s="29" t="s">
        <v>139</v>
      </c>
      <c r="J352" s="28">
        <f t="shared" si="10"/>
        <v>6.88</v>
      </c>
      <c r="K352" s="30">
        <f t="shared" si="11"/>
        <v>6.88</v>
      </c>
    </row>
    <row r="353" spans="1:11" ht="25.35">
      <c r="A353" s="25" t="s">
        <v>128</v>
      </c>
      <c r="B353" s="25" t="s">
        <v>887</v>
      </c>
      <c r="C353" s="25" t="s">
        <v>58</v>
      </c>
      <c r="D353" s="25">
        <v>5050</v>
      </c>
      <c r="E353" s="26" t="s">
        <v>888</v>
      </c>
      <c r="F353" s="25" t="s">
        <v>276</v>
      </c>
      <c r="G353" s="27">
        <v>1</v>
      </c>
      <c r="H353" s="28">
        <v>267.89999999999998</v>
      </c>
      <c r="I353" s="29" t="s">
        <v>139</v>
      </c>
      <c r="J353" s="28">
        <f t="shared" si="10"/>
        <v>300.05</v>
      </c>
      <c r="K353" s="30">
        <f t="shared" si="11"/>
        <v>300.05</v>
      </c>
    </row>
    <row r="354" spans="1:11">
      <c r="A354" s="25" t="s">
        <v>128</v>
      </c>
      <c r="B354" s="25" t="s">
        <v>889</v>
      </c>
      <c r="C354" s="25" t="s">
        <v>12</v>
      </c>
      <c r="D354" s="25" t="s">
        <v>890</v>
      </c>
      <c r="E354" s="26" t="s">
        <v>891</v>
      </c>
      <c r="F354" s="25" t="s">
        <v>116</v>
      </c>
      <c r="G354" s="27">
        <v>40</v>
      </c>
      <c r="H354" s="28">
        <v>22.63</v>
      </c>
      <c r="I354" s="29" t="s">
        <v>139</v>
      </c>
      <c r="J354" s="28">
        <f t="shared" si="10"/>
        <v>25.35</v>
      </c>
      <c r="K354" s="30">
        <f t="shared" si="11"/>
        <v>1014</v>
      </c>
    </row>
    <row r="355" spans="1:11" ht="25.35">
      <c r="A355" s="25" t="s">
        <v>128</v>
      </c>
      <c r="B355" s="25" t="s">
        <v>892</v>
      </c>
      <c r="C355" s="25" t="s">
        <v>58</v>
      </c>
      <c r="D355" s="25">
        <v>38056</v>
      </c>
      <c r="E355" s="26" t="s">
        <v>893</v>
      </c>
      <c r="F355" s="25" t="s">
        <v>276</v>
      </c>
      <c r="G355" s="27">
        <v>2</v>
      </c>
      <c r="H355" s="28">
        <v>14.4</v>
      </c>
      <c r="I355" s="29" t="s">
        <v>139</v>
      </c>
      <c r="J355" s="28">
        <f t="shared" si="10"/>
        <v>16.13</v>
      </c>
      <c r="K355" s="30">
        <f t="shared" si="11"/>
        <v>32.26</v>
      </c>
    </row>
    <row r="356" spans="1:11" ht="25.35">
      <c r="A356" s="25" t="s">
        <v>128</v>
      </c>
      <c r="B356" s="25" t="s">
        <v>894</v>
      </c>
      <c r="C356" s="25" t="s">
        <v>58</v>
      </c>
      <c r="D356" s="25" t="s">
        <v>895</v>
      </c>
      <c r="E356" s="26" t="s">
        <v>896</v>
      </c>
      <c r="F356" s="25" t="s">
        <v>276</v>
      </c>
      <c r="G356" s="27">
        <v>1</v>
      </c>
      <c r="H356" s="28">
        <v>154.49</v>
      </c>
      <c r="I356" s="29" t="s">
        <v>139</v>
      </c>
      <c r="J356" s="28">
        <f t="shared" si="10"/>
        <v>173.03</v>
      </c>
      <c r="K356" s="30">
        <f t="shared" si="11"/>
        <v>173.03</v>
      </c>
    </row>
    <row r="357" spans="1:11" ht="25.35">
      <c r="A357" s="25" t="s">
        <v>128</v>
      </c>
      <c r="B357" s="25" t="s">
        <v>897</v>
      </c>
      <c r="C357" s="25" t="s">
        <v>58</v>
      </c>
      <c r="D357" s="25">
        <v>13395</v>
      </c>
      <c r="E357" s="26" t="s">
        <v>898</v>
      </c>
      <c r="F357" s="25" t="s">
        <v>276</v>
      </c>
      <c r="G357" s="27">
        <v>1</v>
      </c>
      <c r="H357" s="28">
        <v>186.72</v>
      </c>
      <c r="I357" s="29" t="s">
        <v>139</v>
      </c>
      <c r="J357" s="28">
        <f t="shared" si="10"/>
        <v>209.13</v>
      </c>
      <c r="K357" s="30">
        <f t="shared" si="11"/>
        <v>209.13</v>
      </c>
    </row>
    <row r="358" spans="1:11">
      <c r="A358" s="25" t="s">
        <v>128</v>
      </c>
      <c r="B358" s="25" t="s">
        <v>899</v>
      </c>
      <c r="C358" s="25" t="s">
        <v>12</v>
      </c>
      <c r="D358" s="25">
        <v>88264</v>
      </c>
      <c r="E358" s="26" t="s">
        <v>900</v>
      </c>
      <c r="F358" s="25" t="s">
        <v>116</v>
      </c>
      <c r="G358" s="27">
        <v>176</v>
      </c>
      <c r="H358" s="28">
        <v>21.14</v>
      </c>
      <c r="I358" s="29" t="s">
        <v>130</v>
      </c>
      <c r="J358" s="28">
        <f t="shared" si="10"/>
        <v>26.72</v>
      </c>
      <c r="K358" s="30">
        <f t="shared" si="11"/>
        <v>4702.72</v>
      </c>
    </row>
    <row r="359" spans="1:11">
      <c r="A359" s="25" t="s">
        <v>128</v>
      </c>
      <c r="B359" s="25" t="s">
        <v>901</v>
      </c>
      <c r="C359" s="25" t="s">
        <v>12</v>
      </c>
      <c r="D359" s="25">
        <v>88247</v>
      </c>
      <c r="E359" s="26" t="s">
        <v>902</v>
      </c>
      <c r="F359" s="25" t="s">
        <v>116</v>
      </c>
      <c r="G359" s="27">
        <v>352</v>
      </c>
      <c r="H359" s="28">
        <v>16.010000000000002</v>
      </c>
      <c r="I359" s="29" t="s">
        <v>130</v>
      </c>
      <c r="J359" s="28">
        <f t="shared" si="10"/>
        <v>20.239999999999998</v>
      </c>
      <c r="K359" s="30">
        <f t="shared" si="11"/>
        <v>7124.48</v>
      </c>
    </row>
    <row r="360" spans="1:11">
      <c r="A360" s="25" t="s">
        <v>128</v>
      </c>
      <c r="B360" s="25" t="s">
        <v>903</v>
      </c>
      <c r="C360" s="25" t="s">
        <v>12</v>
      </c>
      <c r="D360" s="25" t="s">
        <v>904</v>
      </c>
      <c r="E360" s="26" t="s">
        <v>125</v>
      </c>
      <c r="F360" s="25" t="s">
        <v>116</v>
      </c>
      <c r="G360" s="27">
        <v>352</v>
      </c>
      <c r="H360" s="28">
        <v>21.88</v>
      </c>
      <c r="I360" s="29" t="s">
        <v>130</v>
      </c>
      <c r="J360" s="28">
        <f t="shared" si="10"/>
        <v>27.66</v>
      </c>
      <c r="K360" s="30">
        <f t="shared" si="11"/>
        <v>9736.32</v>
      </c>
    </row>
    <row r="361" spans="1:11">
      <c r="A361" s="32" t="s">
        <v>170</v>
      </c>
      <c r="B361" s="32" t="s">
        <v>905</v>
      </c>
      <c r="C361" s="32"/>
      <c r="D361" s="33"/>
      <c r="E361" s="34" t="s">
        <v>906</v>
      </c>
      <c r="F361" s="32" t="s">
        <v>129</v>
      </c>
      <c r="G361" s="35"/>
      <c r="H361" s="35"/>
      <c r="I361" s="33"/>
      <c r="J361" s="33"/>
      <c r="K361" s="37">
        <f>SUM(K362:K368)</f>
        <v>51622.259999999995</v>
      </c>
    </row>
    <row r="362" spans="1:11" ht="38.049999999999997">
      <c r="A362" s="25" t="s">
        <v>128</v>
      </c>
      <c r="B362" s="25" t="s">
        <v>907</v>
      </c>
      <c r="C362" s="25" t="s">
        <v>12</v>
      </c>
      <c r="D362" s="25" t="s">
        <v>908</v>
      </c>
      <c r="E362" s="26" t="s">
        <v>909</v>
      </c>
      <c r="F362" s="25" t="s">
        <v>48</v>
      </c>
      <c r="G362" s="27">
        <v>4</v>
      </c>
      <c r="H362" s="28">
        <v>2789.2</v>
      </c>
      <c r="I362" s="29" t="s">
        <v>130</v>
      </c>
      <c r="J362" s="28">
        <f t="shared" si="10"/>
        <v>3525.83</v>
      </c>
      <c r="K362" s="30">
        <f t="shared" si="11"/>
        <v>14103.32</v>
      </c>
    </row>
    <row r="363" spans="1:11" ht="38.049999999999997">
      <c r="A363" s="25" t="s">
        <v>128</v>
      </c>
      <c r="B363" s="25" t="s">
        <v>910</v>
      </c>
      <c r="C363" s="25" t="s">
        <v>12</v>
      </c>
      <c r="D363" s="25" t="s">
        <v>911</v>
      </c>
      <c r="E363" s="26" t="s">
        <v>912</v>
      </c>
      <c r="F363" s="25" t="s">
        <v>62</v>
      </c>
      <c r="G363" s="27">
        <v>4</v>
      </c>
      <c r="H363" s="28">
        <v>1250.43</v>
      </c>
      <c r="I363" s="29" t="s">
        <v>130</v>
      </c>
      <c r="J363" s="28">
        <f t="shared" si="10"/>
        <v>1580.67</v>
      </c>
      <c r="K363" s="30">
        <f t="shared" si="11"/>
        <v>6322.68</v>
      </c>
    </row>
    <row r="364" spans="1:11" ht="38.049999999999997">
      <c r="A364" s="25" t="s">
        <v>128</v>
      </c>
      <c r="B364" s="25" t="s">
        <v>913</v>
      </c>
      <c r="C364" s="25" t="s">
        <v>12</v>
      </c>
      <c r="D364" s="25" t="s">
        <v>914</v>
      </c>
      <c r="E364" s="26" t="s">
        <v>915</v>
      </c>
      <c r="F364" s="25" t="s">
        <v>48</v>
      </c>
      <c r="G364" s="27">
        <v>1</v>
      </c>
      <c r="H364" s="28">
        <v>5512.36</v>
      </c>
      <c r="I364" s="29" t="s">
        <v>130</v>
      </c>
      <c r="J364" s="28">
        <f t="shared" si="10"/>
        <v>6968.17</v>
      </c>
      <c r="K364" s="30">
        <f t="shared" si="11"/>
        <v>6968.17</v>
      </c>
    </row>
    <row r="365" spans="1:11" ht="38.049999999999997">
      <c r="A365" s="25" t="s">
        <v>128</v>
      </c>
      <c r="B365" s="25" t="s">
        <v>916</v>
      </c>
      <c r="C365" s="25" t="s">
        <v>12</v>
      </c>
      <c r="D365" s="25" t="s">
        <v>917</v>
      </c>
      <c r="E365" s="26" t="s">
        <v>918</v>
      </c>
      <c r="F365" s="25" t="s">
        <v>62</v>
      </c>
      <c r="G365" s="27">
        <v>1</v>
      </c>
      <c r="H365" s="28">
        <v>1978.95</v>
      </c>
      <c r="I365" s="29" t="s">
        <v>130</v>
      </c>
      <c r="J365" s="28">
        <f t="shared" si="10"/>
        <v>2501.59</v>
      </c>
      <c r="K365" s="30">
        <f t="shared" si="11"/>
        <v>2501.59</v>
      </c>
    </row>
    <row r="366" spans="1:11" ht="50.7">
      <c r="A366" s="25" t="s">
        <v>128</v>
      </c>
      <c r="B366" s="25" t="s">
        <v>919</v>
      </c>
      <c r="C366" s="25" t="s">
        <v>12</v>
      </c>
      <c r="D366" s="25" t="s">
        <v>920</v>
      </c>
      <c r="E366" s="26" t="s">
        <v>242</v>
      </c>
      <c r="F366" s="25" t="s">
        <v>55</v>
      </c>
      <c r="G366" s="27">
        <v>216</v>
      </c>
      <c r="H366" s="28">
        <v>9.18</v>
      </c>
      <c r="I366" s="29" t="s">
        <v>130</v>
      </c>
      <c r="J366" s="28">
        <f t="shared" si="10"/>
        <v>11.6</v>
      </c>
      <c r="K366" s="30">
        <f t="shared" si="11"/>
        <v>2505.6</v>
      </c>
    </row>
    <row r="367" spans="1:11" ht="38.049999999999997">
      <c r="A367" s="25" t="s">
        <v>128</v>
      </c>
      <c r="B367" s="25" t="s">
        <v>921</v>
      </c>
      <c r="C367" s="25" t="s">
        <v>12</v>
      </c>
      <c r="D367" s="25" t="s">
        <v>922</v>
      </c>
      <c r="E367" s="26" t="s">
        <v>923</v>
      </c>
      <c r="F367" s="25" t="s">
        <v>62</v>
      </c>
      <c r="G367" s="27">
        <v>96</v>
      </c>
      <c r="H367" s="28">
        <v>129.06</v>
      </c>
      <c r="I367" s="29" t="s">
        <v>130</v>
      </c>
      <c r="J367" s="28">
        <f t="shared" si="10"/>
        <v>163.13999999999999</v>
      </c>
      <c r="K367" s="30">
        <f t="shared" si="11"/>
        <v>15661.44</v>
      </c>
    </row>
    <row r="368" spans="1:11" ht="50.7">
      <c r="A368" s="25" t="s">
        <v>128</v>
      </c>
      <c r="B368" s="25" t="s">
        <v>924</v>
      </c>
      <c r="C368" s="25" t="s">
        <v>12</v>
      </c>
      <c r="D368" s="25" t="s">
        <v>925</v>
      </c>
      <c r="E368" s="26" t="s">
        <v>187</v>
      </c>
      <c r="F368" s="25" t="s">
        <v>55</v>
      </c>
      <c r="G368" s="27">
        <v>197.2</v>
      </c>
      <c r="H368" s="28">
        <v>14.28</v>
      </c>
      <c r="I368" s="29" t="s">
        <v>130</v>
      </c>
      <c r="J368" s="28">
        <f t="shared" si="10"/>
        <v>18.05</v>
      </c>
      <c r="K368" s="30">
        <f t="shared" si="11"/>
        <v>3559.46</v>
      </c>
    </row>
    <row r="369" spans="1:11">
      <c r="A369" s="18" t="s">
        <v>134</v>
      </c>
      <c r="B369" s="18" t="s">
        <v>60</v>
      </c>
      <c r="C369" s="18"/>
      <c r="D369" s="19"/>
      <c r="E369" s="20" t="s">
        <v>926</v>
      </c>
      <c r="F369" s="18" t="s">
        <v>129</v>
      </c>
      <c r="G369" s="21"/>
      <c r="H369" s="21"/>
      <c r="I369" s="23"/>
      <c r="J369" s="23"/>
      <c r="K369" s="24">
        <f>SUM(K370:K372)</f>
        <v>254701.52000000002</v>
      </c>
    </row>
    <row r="370" spans="1:11">
      <c r="A370" s="25" t="s">
        <v>128</v>
      </c>
      <c r="B370" s="25" t="s">
        <v>61</v>
      </c>
      <c r="C370" s="25" t="s">
        <v>12</v>
      </c>
      <c r="D370" s="25" t="s">
        <v>927</v>
      </c>
      <c r="E370" s="26" t="s">
        <v>928</v>
      </c>
      <c r="F370" s="25" t="s">
        <v>929</v>
      </c>
      <c r="G370" s="27">
        <v>8</v>
      </c>
      <c r="H370" s="28">
        <v>6447.16</v>
      </c>
      <c r="I370" s="29" t="s">
        <v>130</v>
      </c>
      <c r="J370" s="28">
        <f t="shared" si="10"/>
        <v>8149.85</v>
      </c>
      <c r="K370" s="30">
        <f t="shared" si="11"/>
        <v>65198.8</v>
      </c>
    </row>
    <row r="371" spans="1:11">
      <c r="A371" s="25" t="s">
        <v>128</v>
      </c>
      <c r="B371" s="25" t="s">
        <v>63</v>
      </c>
      <c r="C371" s="25" t="s">
        <v>12</v>
      </c>
      <c r="D371" s="25" t="s">
        <v>930</v>
      </c>
      <c r="E371" s="26" t="s">
        <v>931</v>
      </c>
      <c r="F371" s="25" t="s">
        <v>116</v>
      </c>
      <c r="G371" s="27">
        <v>2816</v>
      </c>
      <c r="H371" s="28">
        <v>28.87</v>
      </c>
      <c r="I371" s="29" t="s">
        <v>130</v>
      </c>
      <c r="J371" s="28">
        <f t="shared" si="10"/>
        <v>36.49</v>
      </c>
      <c r="K371" s="30">
        <f t="shared" si="11"/>
        <v>102755.84</v>
      </c>
    </row>
    <row r="372" spans="1:11">
      <c r="A372" s="25" t="s">
        <v>128</v>
      </c>
      <c r="B372" s="25" t="s">
        <v>64</v>
      </c>
      <c r="C372" s="25" t="s">
        <v>12</v>
      </c>
      <c r="D372" s="25" t="s">
        <v>932</v>
      </c>
      <c r="E372" s="26" t="s">
        <v>933</v>
      </c>
      <c r="F372" s="25" t="s">
        <v>116</v>
      </c>
      <c r="G372" s="27">
        <v>704</v>
      </c>
      <c r="H372" s="28">
        <v>97.48</v>
      </c>
      <c r="I372" s="29" t="s">
        <v>130</v>
      </c>
      <c r="J372" s="28">
        <f t="shared" si="10"/>
        <v>123.22</v>
      </c>
      <c r="K372" s="30">
        <f t="shared" si="11"/>
        <v>86746.880000000005</v>
      </c>
    </row>
    <row r="373" spans="1:11">
      <c r="A373" s="18" t="s">
        <v>134</v>
      </c>
      <c r="B373" s="18" t="s">
        <v>934</v>
      </c>
      <c r="C373" s="18"/>
      <c r="D373" s="19"/>
      <c r="E373" s="20" t="s">
        <v>935</v>
      </c>
      <c r="F373" s="18" t="s">
        <v>129</v>
      </c>
      <c r="G373" s="21"/>
      <c r="H373" s="21"/>
      <c r="I373" s="23"/>
      <c r="J373" s="23"/>
      <c r="K373" s="24">
        <f>SUM(K374:K376)</f>
        <v>29802.399999999998</v>
      </c>
    </row>
    <row r="374" spans="1:11">
      <c r="A374" s="25" t="s">
        <v>128</v>
      </c>
      <c r="B374" s="25" t="s">
        <v>936</v>
      </c>
      <c r="C374" s="25" t="s">
        <v>12</v>
      </c>
      <c r="D374" s="25" t="s">
        <v>937</v>
      </c>
      <c r="E374" s="26" t="s">
        <v>938</v>
      </c>
      <c r="F374" s="25" t="s">
        <v>116</v>
      </c>
      <c r="G374" s="27">
        <v>160</v>
      </c>
      <c r="H374" s="28">
        <v>53.61</v>
      </c>
      <c r="I374" s="29" t="s">
        <v>130</v>
      </c>
      <c r="J374" s="28">
        <f t="shared" si="10"/>
        <v>67.77</v>
      </c>
      <c r="K374" s="30">
        <f t="shared" si="11"/>
        <v>10843.2</v>
      </c>
    </row>
    <row r="375" spans="1:11">
      <c r="A375" s="25" t="s">
        <v>128</v>
      </c>
      <c r="B375" s="25" t="s">
        <v>939</v>
      </c>
      <c r="C375" s="25" t="s">
        <v>12</v>
      </c>
      <c r="D375" s="25" t="s">
        <v>940</v>
      </c>
      <c r="E375" s="26" t="s">
        <v>941</v>
      </c>
      <c r="F375" s="25" t="s">
        <v>116</v>
      </c>
      <c r="G375" s="27">
        <v>160</v>
      </c>
      <c r="H375" s="28">
        <v>60.51</v>
      </c>
      <c r="I375" s="29" t="s">
        <v>130</v>
      </c>
      <c r="J375" s="28">
        <f t="shared" si="10"/>
        <v>76.489999999999995</v>
      </c>
      <c r="K375" s="30">
        <f t="shared" si="11"/>
        <v>12238.4</v>
      </c>
    </row>
    <row r="376" spans="1:11">
      <c r="A376" s="25" t="s">
        <v>128</v>
      </c>
      <c r="B376" s="25" t="s">
        <v>942</v>
      </c>
      <c r="C376" s="25" t="s">
        <v>12</v>
      </c>
      <c r="D376" s="25" t="s">
        <v>943</v>
      </c>
      <c r="E376" s="26" t="s">
        <v>944</v>
      </c>
      <c r="F376" s="25" t="s">
        <v>116</v>
      </c>
      <c r="G376" s="27">
        <v>40</v>
      </c>
      <c r="H376" s="28">
        <v>132.91999999999999</v>
      </c>
      <c r="I376" s="29" t="s">
        <v>130</v>
      </c>
      <c r="J376" s="28">
        <f t="shared" si="10"/>
        <v>168.02</v>
      </c>
      <c r="K376" s="30">
        <f t="shared" si="11"/>
        <v>6720.8</v>
      </c>
    </row>
    <row r="377" spans="1:11">
      <c r="A377" s="13" t="s">
        <v>131</v>
      </c>
      <c r="B377" s="13" t="s">
        <v>65</v>
      </c>
      <c r="C377" s="13"/>
      <c r="D377" s="13"/>
      <c r="E377" s="15" t="s">
        <v>945</v>
      </c>
      <c r="F377" s="13" t="s">
        <v>129</v>
      </c>
      <c r="G377" s="16"/>
      <c r="H377" s="16"/>
      <c r="I377" s="14"/>
      <c r="J377" s="17"/>
      <c r="K377" s="17">
        <f>K378+K393+K483+K621+K625</f>
        <v>5215646.7000000011</v>
      </c>
    </row>
    <row r="378" spans="1:11" ht="25.35">
      <c r="A378" s="18" t="s">
        <v>134</v>
      </c>
      <c r="B378" s="18" t="s">
        <v>66</v>
      </c>
      <c r="C378" s="18"/>
      <c r="D378" s="19"/>
      <c r="E378" s="20" t="s">
        <v>946</v>
      </c>
      <c r="F378" s="18" t="s">
        <v>129</v>
      </c>
      <c r="G378" s="21"/>
      <c r="H378" s="21"/>
      <c r="I378" s="23"/>
      <c r="J378" s="23"/>
      <c r="K378" s="24">
        <f>SUM(K379:K392)</f>
        <v>95294.74</v>
      </c>
    </row>
    <row r="379" spans="1:11">
      <c r="A379" s="25" t="s">
        <v>128</v>
      </c>
      <c r="B379" s="25" t="s">
        <v>947</v>
      </c>
      <c r="C379" s="25" t="s">
        <v>12</v>
      </c>
      <c r="D379" s="25" t="s">
        <v>13</v>
      </c>
      <c r="E379" s="26" t="s">
        <v>14</v>
      </c>
      <c r="F379" s="25" t="s">
        <v>15</v>
      </c>
      <c r="G379" s="27">
        <v>9</v>
      </c>
      <c r="H379" s="28">
        <v>306.63</v>
      </c>
      <c r="I379" s="29" t="s">
        <v>130</v>
      </c>
      <c r="J379" s="28">
        <f t="shared" si="10"/>
        <v>387.61</v>
      </c>
      <c r="K379" s="30">
        <f t="shared" si="11"/>
        <v>3488.49</v>
      </c>
    </row>
    <row r="380" spans="1:11" ht="25.35">
      <c r="A380" s="25" t="s">
        <v>128</v>
      </c>
      <c r="B380" s="25" t="s">
        <v>948</v>
      </c>
      <c r="C380" s="25" t="s">
        <v>58</v>
      </c>
      <c r="D380" s="25" t="s">
        <v>136</v>
      </c>
      <c r="E380" s="26" t="s">
        <v>137</v>
      </c>
      <c r="F380" s="25" t="s">
        <v>138</v>
      </c>
      <c r="G380" s="27">
        <v>8</v>
      </c>
      <c r="H380" s="28">
        <v>515</v>
      </c>
      <c r="I380" s="29" t="s">
        <v>130</v>
      </c>
      <c r="J380" s="28">
        <f t="shared" si="10"/>
        <v>651.01</v>
      </c>
      <c r="K380" s="30">
        <f t="shared" si="11"/>
        <v>5208.08</v>
      </c>
    </row>
    <row r="381" spans="1:11" ht="25.35">
      <c r="A381" s="25" t="s">
        <v>128</v>
      </c>
      <c r="B381" s="25" t="s">
        <v>949</v>
      </c>
      <c r="C381" s="25" t="s">
        <v>58</v>
      </c>
      <c r="D381" s="25" t="s">
        <v>140</v>
      </c>
      <c r="E381" s="26" t="s">
        <v>141</v>
      </c>
      <c r="F381" s="25" t="s">
        <v>138</v>
      </c>
      <c r="G381" s="27">
        <v>8</v>
      </c>
      <c r="H381" s="28">
        <v>402.34</v>
      </c>
      <c r="I381" s="29" t="s">
        <v>130</v>
      </c>
      <c r="J381" s="28">
        <f t="shared" si="10"/>
        <v>508.6</v>
      </c>
      <c r="K381" s="30">
        <f t="shared" si="11"/>
        <v>4068.8</v>
      </c>
    </row>
    <row r="382" spans="1:11" ht="25.35">
      <c r="A382" s="25" t="s">
        <v>128</v>
      </c>
      <c r="B382" s="25" t="s">
        <v>950</v>
      </c>
      <c r="C382" s="25" t="s">
        <v>58</v>
      </c>
      <c r="D382" s="25" t="s">
        <v>142</v>
      </c>
      <c r="E382" s="26" t="s">
        <v>143</v>
      </c>
      <c r="F382" s="25" t="s">
        <v>138</v>
      </c>
      <c r="G382" s="27">
        <v>8</v>
      </c>
      <c r="H382" s="28">
        <v>643.75</v>
      </c>
      <c r="I382" s="29" t="s">
        <v>130</v>
      </c>
      <c r="J382" s="28">
        <f t="shared" si="10"/>
        <v>813.76</v>
      </c>
      <c r="K382" s="30">
        <f t="shared" si="11"/>
        <v>6510.08</v>
      </c>
    </row>
    <row r="383" spans="1:11">
      <c r="A383" s="25" t="s">
        <v>128</v>
      </c>
      <c r="B383" s="25" t="s">
        <v>951</v>
      </c>
      <c r="C383" s="25" t="s">
        <v>12</v>
      </c>
      <c r="D383" s="25" t="s">
        <v>144</v>
      </c>
      <c r="E383" s="26" t="s">
        <v>145</v>
      </c>
      <c r="F383" s="25" t="s">
        <v>48</v>
      </c>
      <c r="G383" s="27">
        <v>1</v>
      </c>
      <c r="H383" s="28">
        <v>64.900000000000006</v>
      </c>
      <c r="I383" s="29" t="s">
        <v>130</v>
      </c>
      <c r="J383" s="28">
        <f t="shared" si="10"/>
        <v>82.04</v>
      </c>
      <c r="K383" s="30">
        <f t="shared" si="11"/>
        <v>82.04</v>
      </c>
    </row>
    <row r="384" spans="1:11" ht="25.35">
      <c r="A384" s="25" t="s">
        <v>128</v>
      </c>
      <c r="B384" s="25" t="s">
        <v>952</v>
      </c>
      <c r="C384" s="25" t="s">
        <v>12</v>
      </c>
      <c r="D384" s="25" t="s">
        <v>146</v>
      </c>
      <c r="E384" s="26" t="s">
        <v>147</v>
      </c>
      <c r="F384" s="25" t="s">
        <v>62</v>
      </c>
      <c r="G384" s="27">
        <v>10</v>
      </c>
      <c r="H384" s="28">
        <v>21.7</v>
      </c>
      <c r="I384" s="29" t="s">
        <v>130</v>
      </c>
      <c r="J384" s="28">
        <f t="shared" si="10"/>
        <v>27.43</v>
      </c>
      <c r="K384" s="30">
        <f t="shared" si="11"/>
        <v>274.3</v>
      </c>
    </row>
    <row r="385" spans="1:11" ht="25.35">
      <c r="A385" s="25" t="s">
        <v>128</v>
      </c>
      <c r="B385" s="25" t="s">
        <v>953</v>
      </c>
      <c r="C385" s="25" t="s">
        <v>12</v>
      </c>
      <c r="D385" s="25">
        <v>41598</v>
      </c>
      <c r="E385" s="26" t="s">
        <v>148</v>
      </c>
      <c r="F385" s="25" t="s">
        <v>48</v>
      </c>
      <c r="G385" s="27">
        <v>1</v>
      </c>
      <c r="H385" s="28">
        <v>1254.8900000000001</v>
      </c>
      <c r="I385" s="29" t="s">
        <v>130</v>
      </c>
      <c r="J385" s="28">
        <f t="shared" si="10"/>
        <v>1586.31</v>
      </c>
      <c r="K385" s="30">
        <f t="shared" si="11"/>
        <v>1586.31</v>
      </c>
    </row>
    <row r="386" spans="1:11" ht="38.049999999999997">
      <c r="A386" s="25" t="s">
        <v>128</v>
      </c>
      <c r="B386" s="25" t="s">
        <v>954</v>
      </c>
      <c r="C386" s="25" t="s">
        <v>12</v>
      </c>
      <c r="D386" s="25">
        <v>73658</v>
      </c>
      <c r="E386" s="26" t="s">
        <v>149</v>
      </c>
      <c r="F386" s="25" t="s">
        <v>48</v>
      </c>
      <c r="G386" s="27">
        <v>1</v>
      </c>
      <c r="H386" s="28">
        <v>496.97</v>
      </c>
      <c r="I386" s="29" t="s">
        <v>130</v>
      </c>
      <c r="J386" s="28">
        <f t="shared" si="10"/>
        <v>628.22</v>
      </c>
      <c r="K386" s="30">
        <f t="shared" si="11"/>
        <v>628.22</v>
      </c>
    </row>
    <row r="387" spans="1:11" ht="25.35">
      <c r="A387" s="25" t="s">
        <v>128</v>
      </c>
      <c r="B387" s="25" t="s">
        <v>955</v>
      </c>
      <c r="C387" s="25" t="s">
        <v>12</v>
      </c>
      <c r="D387" s="25" t="s">
        <v>151</v>
      </c>
      <c r="E387" s="26" t="s">
        <v>152</v>
      </c>
      <c r="F387" s="25" t="s">
        <v>15</v>
      </c>
      <c r="G387" s="27">
        <v>3581</v>
      </c>
      <c r="H387" s="28">
        <v>0.13</v>
      </c>
      <c r="I387" s="29" t="s">
        <v>130</v>
      </c>
      <c r="J387" s="28">
        <f t="shared" si="10"/>
        <v>0.16</v>
      </c>
      <c r="K387" s="30">
        <f t="shared" si="11"/>
        <v>572.96</v>
      </c>
    </row>
    <row r="388" spans="1:11">
      <c r="A388" s="25" t="s">
        <v>128</v>
      </c>
      <c r="B388" s="25" t="s">
        <v>956</v>
      </c>
      <c r="C388" s="25" t="s">
        <v>12</v>
      </c>
      <c r="D388" s="25" t="s">
        <v>154</v>
      </c>
      <c r="E388" s="26" t="s">
        <v>155</v>
      </c>
      <c r="F388" s="25" t="s">
        <v>55</v>
      </c>
      <c r="G388" s="27">
        <v>1790.5</v>
      </c>
      <c r="H388" s="28">
        <v>5.27</v>
      </c>
      <c r="I388" s="29" t="s">
        <v>130</v>
      </c>
      <c r="J388" s="28">
        <f t="shared" si="10"/>
        <v>6.66</v>
      </c>
      <c r="K388" s="30">
        <f t="shared" si="11"/>
        <v>11924.73</v>
      </c>
    </row>
    <row r="389" spans="1:11" ht="25.35">
      <c r="A389" s="25" t="s">
        <v>128</v>
      </c>
      <c r="B389" s="25" t="s">
        <v>957</v>
      </c>
      <c r="C389" s="25" t="s">
        <v>12</v>
      </c>
      <c r="D389" s="25" t="s">
        <v>157</v>
      </c>
      <c r="E389" s="26" t="s">
        <v>158</v>
      </c>
      <c r="F389" s="25" t="s">
        <v>15</v>
      </c>
      <c r="G389" s="27">
        <v>17.5</v>
      </c>
      <c r="H389" s="28">
        <v>691.53</v>
      </c>
      <c r="I389" s="29" t="s">
        <v>130</v>
      </c>
      <c r="J389" s="28">
        <f t="shared" si="10"/>
        <v>874.16</v>
      </c>
      <c r="K389" s="30">
        <f t="shared" si="11"/>
        <v>15297.8</v>
      </c>
    </row>
    <row r="390" spans="1:11" ht="25.35">
      <c r="A390" s="25" t="s">
        <v>128</v>
      </c>
      <c r="B390" s="25" t="s">
        <v>958</v>
      </c>
      <c r="C390" s="25" t="s">
        <v>12</v>
      </c>
      <c r="D390" s="25" t="s">
        <v>160</v>
      </c>
      <c r="E390" s="26" t="s">
        <v>161</v>
      </c>
      <c r="F390" s="25" t="s">
        <v>62</v>
      </c>
      <c r="G390" s="27">
        <v>195.5</v>
      </c>
      <c r="H390" s="28">
        <v>123.2</v>
      </c>
      <c r="I390" s="29" t="s">
        <v>130</v>
      </c>
      <c r="J390" s="28">
        <f t="shared" si="10"/>
        <v>155.74</v>
      </c>
      <c r="K390" s="30">
        <f t="shared" si="11"/>
        <v>30447.17</v>
      </c>
    </row>
    <row r="391" spans="1:11" ht="25.35">
      <c r="A391" s="25" t="s">
        <v>128</v>
      </c>
      <c r="B391" s="25" t="s">
        <v>959</v>
      </c>
      <c r="C391" s="25" t="s">
        <v>163</v>
      </c>
      <c r="D391" s="25" t="s">
        <v>164</v>
      </c>
      <c r="E391" s="26" t="s">
        <v>165</v>
      </c>
      <c r="F391" s="25" t="s">
        <v>62</v>
      </c>
      <c r="G391" s="27">
        <v>202.5</v>
      </c>
      <c r="H391" s="28">
        <v>36.01</v>
      </c>
      <c r="I391" s="29" t="s">
        <v>130</v>
      </c>
      <c r="J391" s="28">
        <f t="shared" si="10"/>
        <v>45.52</v>
      </c>
      <c r="K391" s="30">
        <f t="shared" si="11"/>
        <v>9217.7999999999993</v>
      </c>
    </row>
    <row r="392" spans="1:11" ht="25.35">
      <c r="A392" s="25" t="s">
        <v>128</v>
      </c>
      <c r="B392" s="25" t="s">
        <v>960</v>
      </c>
      <c r="C392" s="25" t="s">
        <v>12</v>
      </c>
      <c r="D392" s="25" t="s">
        <v>167</v>
      </c>
      <c r="E392" s="26" t="s">
        <v>168</v>
      </c>
      <c r="F392" s="25" t="s">
        <v>62</v>
      </c>
      <c r="G392" s="27">
        <v>124</v>
      </c>
      <c r="H392" s="28">
        <v>38.200000000000003</v>
      </c>
      <c r="I392" s="29" t="s">
        <v>130</v>
      </c>
      <c r="J392" s="28">
        <f t="shared" si="10"/>
        <v>48.29</v>
      </c>
      <c r="K392" s="30">
        <f t="shared" si="11"/>
        <v>5987.96</v>
      </c>
    </row>
    <row r="393" spans="1:11">
      <c r="A393" s="18" t="s">
        <v>134</v>
      </c>
      <c r="B393" s="18" t="s">
        <v>70</v>
      </c>
      <c r="C393" s="18"/>
      <c r="D393" s="19"/>
      <c r="E393" s="20" t="s">
        <v>169</v>
      </c>
      <c r="F393" s="18" t="s">
        <v>129</v>
      </c>
      <c r="G393" s="21"/>
      <c r="H393" s="21"/>
      <c r="I393" s="23"/>
      <c r="J393" s="23"/>
      <c r="K393" s="24">
        <f>K394+K412+K427+K442</f>
        <v>3396769.84</v>
      </c>
    </row>
    <row r="394" spans="1:11">
      <c r="A394" s="32" t="s">
        <v>170</v>
      </c>
      <c r="B394" s="32" t="s">
        <v>71</v>
      </c>
      <c r="C394" s="32"/>
      <c r="D394" s="33"/>
      <c r="E394" s="34" t="s">
        <v>172</v>
      </c>
      <c r="F394" s="32" t="s">
        <v>129</v>
      </c>
      <c r="G394" s="35"/>
      <c r="H394" s="35"/>
      <c r="I394" s="36"/>
      <c r="J394" s="36"/>
      <c r="K394" s="36">
        <f>SUM(K395:K411)</f>
        <v>3000382.34</v>
      </c>
    </row>
    <row r="395" spans="1:11">
      <c r="A395" s="25" t="s">
        <v>128</v>
      </c>
      <c r="B395" s="25" t="s">
        <v>72</v>
      </c>
      <c r="C395" s="25" t="s">
        <v>12</v>
      </c>
      <c r="D395" s="25">
        <v>99063</v>
      </c>
      <c r="E395" s="26" t="s">
        <v>173</v>
      </c>
      <c r="F395" s="25" t="s">
        <v>62</v>
      </c>
      <c r="G395" s="27">
        <v>5130</v>
      </c>
      <c r="H395" s="28">
        <v>3.36</v>
      </c>
      <c r="I395" s="29" t="s">
        <v>130</v>
      </c>
      <c r="J395" s="28">
        <f t="shared" si="10"/>
        <v>4.25</v>
      </c>
      <c r="K395" s="30">
        <f t="shared" si="11"/>
        <v>21802.5</v>
      </c>
    </row>
    <row r="396" spans="1:11" ht="25.35">
      <c r="A396" s="25" t="s">
        <v>128</v>
      </c>
      <c r="B396" s="25" t="s">
        <v>73</v>
      </c>
      <c r="C396" s="25" t="s">
        <v>12</v>
      </c>
      <c r="D396" s="25" t="s">
        <v>174</v>
      </c>
      <c r="E396" s="26" t="s">
        <v>175</v>
      </c>
      <c r="F396" s="25" t="s">
        <v>15</v>
      </c>
      <c r="G396" s="27">
        <v>4698</v>
      </c>
      <c r="H396" s="28">
        <v>9.5399999999999991</v>
      </c>
      <c r="I396" s="29" t="s">
        <v>130</v>
      </c>
      <c r="J396" s="28">
        <f t="shared" si="10"/>
        <v>12.06</v>
      </c>
      <c r="K396" s="30">
        <f t="shared" si="11"/>
        <v>56657.88</v>
      </c>
    </row>
    <row r="397" spans="1:11" ht="50.7">
      <c r="A397" s="25" t="s">
        <v>128</v>
      </c>
      <c r="B397" s="25" t="s">
        <v>74</v>
      </c>
      <c r="C397" s="25" t="s">
        <v>12</v>
      </c>
      <c r="D397" s="25" t="s">
        <v>176</v>
      </c>
      <c r="E397" s="26" t="s">
        <v>177</v>
      </c>
      <c r="F397" s="25" t="s">
        <v>55</v>
      </c>
      <c r="G397" s="27">
        <v>6156</v>
      </c>
      <c r="H397" s="28">
        <v>10.79</v>
      </c>
      <c r="I397" s="29" t="s">
        <v>130</v>
      </c>
      <c r="J397" s="28">
        <f t="shared" si="10"/>
        <v>13.64</v>
      </c>
      <c r="K397" s="30">
        <f t="shared" si="11"/>
        <v>83967.84</v>
      </c>
    </row>
    <row r="398" spans="1:11" ht="38.049999999999997">
      <c r="A398" s="25" t="s">
        <v>128</v>
      </c>
      <c r="B398" s="25" t="s">
        <v>961</v>
      </c>
      <c r="C398" s="25" t="s">
        <v>12</v>
      </c>
      <c r="D398" s="25">
        <v>94037</v>
      </c>
      <c r="E398" s="26" t="s">
        <v>178</v>
      </c>
      <c r="F398" s="25" t="s">
        <v>15</v>
      </c>
      <c r="G398" s="27">
        <v>1539</v>
      </c>
      <c r="H398" s="28">
        <v>17.14</v>
      </c>
      <c r="I398" s="29" t="s">
        <v>130</v>
      </c>
      <c r="J398" s="28">
        <f t="shared" si="10"/>
        <v>21.67</v>
      </c>
      <c r="K398" s="30">
        <f t="shared" si="11"/>
        <v>33350.129999999997</v>
      </c>
    </row>
    <row r="399" spans="1:11" ht="25.35">
      <c r="A399" s="25" t="s">
        <v>128</v>
      </c>
      <c r="B399" s="25" t="s">
        <v>962</v>
      </c>
      <c r="C399" s="25" t="s">
        <v>12</v>
      </c>
      <c r="D399" s="25">
        <v>94098</v>
      </c>
      <c r="E399" s="26" t="s">
        <v>85</v>
      </c>
      <c r="F399" s="25" t="s">
        <v>15</v>
      </c>
      <c r="G399" s="27">
        <v>4104</v>
      </c>
      <c r="H399" s="28">
        <v>5.27</v>
      </c>
      <c r="I399" s="29" t="s">
        <v>130</v>
      </c>
      <c r="J399" s="28">
        <f t="shared" si="10"/>
        <v>6.66</v>
      </c>
      <c r="K399" s="30">
        <f t="shared" si="11"/>
        <v>27332.639999999999</v>
      </c>
    </row>
    <row r="400" spans="1:11">
      <c r="A400" s="25" t="s">
        <v>128</v>
      </c>
      <c r="B400" s="25" t="s">
        <v>963</v>
      </c>
      <c r="C400" s="25" t="s">
        <v>58</v>
      </c>
      <c r="D400" s="25" t="s">
        <v>179</v>
      </c>
      <c r="E400" s="26" t="s">
        <v>180</v>
      </c>
      <c r="F400" s="25" t="s">
        <v>181</v>
      </c>
      <c r="G400" s="27">
        <v>5130</v>
      </c>
      <c r="H400" s="28">
        <v>342.93</v>
      </c>
      <c r="I400" s="29" t="s">
        <v>139</v>
      </c>
      <c r="J400" s="28">
        <f t="shared" si="10"/>
        <v>384.08</v>
      </c>
      <c r="K400" s="30">
        <f t="shared" si="11"/>
        <v>1970330.4</v>
      </c>
    </row>
    <row r="401" spans="1:11" ht="38.049999999999997">
      <c r="A401" s="25" t="s">
        <v>128</v>
      </c>
      <c r="B401" s="25" t="s">
        <v>964</v>
      </c>
      <c r="C401" s="25" t="s">
        <v>163</v>
      </c>
      <c r="D401" s="25" t="s">
        <v>69</v>
      </c>
      <c r="E401" s="26" t="s">
        <v>182</v>
      </c>
      <c r="F401" s="25" t="s">
        <v>183</v>
      </c>
      <c r="G401" s="27">
        <v>103</v>
      </c>
      <c r="H401" s="28">
        <v>100.31</v>
      </c>
      <c r="I401" s="29" t="s">
        <v>130</v>
      </c>
      <c r="J401" s="28">
        <f t="shared" si="10"/>
        <v>126.8</v>
      </c>
      <c r="K401" s="30">
        <f t="shared" si="11"/>
        <v>13060.4</v>
      </c>
    </row>
    <row r="402" spans="1:11" ht="50.7">
      <c r="A402" s="25" t="s">
        <v>128</v>
      </c>
      <c r="B402" s="25" t="s">
        <v>965</v>
      </c>
      <c r="C402" s="25" t="s">
        <v>12</v>
      </c>
      <c r="D402" s="25" t="s">
        <v>184</v>
      </c>
      <c r="E402" s="26" t="s">
        <v>185</v>
      </c>
      <c r="F402" s="25" t="s">
        <v>62</v>
      </c>
      <c r="G402" s="27">
        <v>5130</v>
      </c>
      <c r="H402" s="28">
        <v>10.98</v>
      </c>
      <c r="I402" s="29" t="s">
        <v>130</v>
      </c>
      <c r="J402" s="28">
        <f t="shared" si="10"/>
        <v>13.88</v>
      </c>
      <c r="K402" s="30">
        <f t="shared" si="11"/>
        <v>71204.399999999994</v>
      </c>
    </row>
    <row r="403" spans="1:11">
      <c r="A403" s="25" t="s">
        <v>128</v>
      </c>
      <c r="B403" s="25" t="s">
        <v>966</v>
      </c>
      <c r="C403" s="25" t="s">
        <v>12</v>
      </c>
      <c r="D403" s="25">
        <v>96995</v>
      </c>
      <c r="E403" s="26" t="s">
        <v>186</v>
      </c>
      <c r="F403" s="25" t="s">
        <v>55</v>
      </c>
      <c r="G403" s="27">
        <v>1279</v>
      </c>
      <c r="H403" s="28">
        <v>35.69</v>
      </c>
      <c r="I403" s="29" t="s">
        <v>130</v>
      </c>
      <c r="J403" s="28">
        <f t="shared" si="10"/>
        <v>45.12</v>
      </c>
      <c r="K403" s="30">
        <f t="shared" si="11"/>
        <v>57708.480000000003</v>
      </c>
    </row>
    <row r="404" spans="1:11" ht="50.7">
      <c r="A404" s="25" t="s">
        <v>128</v>
      </c>
      <c r="B404" s="25" t="s">
        <v>967</v>
      </c>
      <c r="C404" s="25" t="s">
        <v>12</v>
      </c>
      <c r="D404" s="25">
        <v>93375</v>
      </c>
      <c r="E404" s="26" t="s">
        <v>187</v>
      </c>
      <c r="F404" s="25" t="s">
        <v>55</v>
      </c>
      <c r="G404" s="27">
        <v>3693.6</v>
      </c>
      <c r="H404" s="28">
        <v>14.28</v>
      </c>
      <c r="I404" s="29" t="s">
        <v>130</v>
      </c>
      <c r="J404" s="28">
        <f t="shared" si="10"/>
        <v>18.05</v>
      </c>
      <c r="K404" s="30">
        <f t="shared" si="11"/>
        <v>66669.48</v>
      </c>
    </row>
    <row r="405" spans="1:11">
      <c r="A405" s="25" t="s">
        <v>128</v>
      </c>
      <c r="B405" s="25" t="s">
        <v>968</v>
      </c>
      <c r="C405" s="25" t="s">
        <v>12</v>
      </c>
      <c r="D405" s="25" t="s">
        <v>87</v>
      </c>
      <c r="E405" s="26" t="s">
        <v>88</v>
      </c>
      <c r="F405" s="25" t="s">
        <v>55</v>
      </c>
      <c r="G405" s="27">
        <v>615.6</v>
      </c>
      <c r="H405" s="28">
        <v>96.2</v>
      </c>
      <c r="I405" s="29" t="s">
        <v>130</v>
      </c>
      <c r="J405" s="28">
        <f t="shared" si="10"/>
        <v>121.61</v>
      </c>
      <c r="K405" s="30">
        <f t="shared" si="11"/>
        <v>74863.12</v>
      </c>
    </row>
    <row r="406" spans="1:11" ht="25.35">
      <c r="A406" s="25" t="s">
        <v>128</v>
      </c>
      <c r="B406" s="25" t="s">
        <v>969</v>
      </c>
      <c r="C406" s="25" t="s">
        <v>163</v>
      </c>
      <c r="D406" s="25" t="s">
        <v>188</v>
      </c>
      <c r="E406" s="26" t="s">
        <v>189</v>
      </c>
      <c r="F406" s="25" t="s">
        <v>15</v>
      </c>
      <c r="G406" s="27">
        <v>4698</v>
      </c>
      <c r="H406" s="28">
        <v>4.25</v>
      </c>
      <c r="I406" s="29" t="s">
        <v>130</v>
      </c>
      <c r="J406" s="28">
        <f t="shared" si="10"/>
        <v>5.37</v>
      </c>
      <c r="K406" s="30">
        <f t="shared" si="11"/>
        <v>25228.26</v>
      </c>
    </row>
    <row r="407" spans="1:11" ht="50.7">
      <c r="A407" s="25" t="s">
        <v>128</v>
      </c>
      <c r="B407" s="25" t="s">
        <v>970</v>
      </c>
      <c r="C407" s="25" t="s">
        <v>163</v>
      </c>
      <c r="D407" s="25" t="s">
        <v>117</v>
      </c>
      <c r="E407" s="26" t="s">
        <v>190</v>
      </c>
      <c r="F407" s="25" t="s">
        <v>15</v>
      </c>
      <c r="G407" s="27">
        <v>4698</v>
      </c>
      <c r="H407" s="28">
        <v>81.609999999999985</v>
      </c>
      <c r="I407" s="29" t="s">
        <v>130</v>
      </c>
      <c r="J407" s="28">
        <f t="shared" si="10"/>
        <v>103.16</v>
      </c>
      <c r="K407" s="30">
        <f t="shared" si="11"/>
        <v>484645.68</v>
      </c>
    </row>
    <row r="408" spans="1:11" ht="25.35">
      <c r="A408" s="25" t="s">
        <v>128</v>
      </c>
      <c r="B408" s="25" t="s">
        <v>971</v>
      </c>
      <c r="C408" s="25" t="s">
        <v>12</v>
      </c>
      <c r="D408" s="25" t="s">
        <v>191</v>
      </c>
      <c r="E408" s="26" t="s">
        <v>192</v>
      </c>
      <c r="F408" s="25" t="s">
        <v>124</v>
      </c>
      <c r="G408" s="27">
        <v>1997</v>
      </c>
      <c r="H408" s="28">
        <v>1.01</v>
      </c>
      <c r="I408" s="29" t="s">
        <v>130</v>
      </c>
      <c r="J408" s="28">
        <f t="shared" si="10"/>
        <v>1.28</v>
      </c>
      <c r="K408" s="30">
        <f t="shared" si="11"/>
        <v>2556.16</v>
      </c>
    </row>
    <row r="409" spans="1:11" ht="25.35">
      <c r="A409" s="25" t="s">
        <v>128</v>
      </c>
      <c r="B409" s="25" t="s">
        <v>972</v>
      </c>
      <c r="C409" s="25" t="s">
        <v>12</v>
      </c>
      <c r="D409" s="25">
        <v>96534</v>
      </c>
      <c r="E409" s="26" t="s">
        <v>193</v>
      </c>
      <c r="F409" s="25" t="s">
        <v>15</v>
      </c>
      <c r="G409" s="27">
        <v>3.24</v>
      </c>
      <c r="H409" s="28">
        <v>59.87</v>
      </c>
      <c r="I409" s="29" t="s">
        <v>130</v>
      </c>
      <c r="J409" s="28">
        <f t="shared" ref="J409:J472" si="12">IF(I409=$L$1,ROUND(H409*(1+$M$1),2),IF(I409=$L$2,ROUND(H409*(1+$M$2),2),"ERRO"))</f>
        <v>75.680000000000007</v>
      </c>
      <c r="K409" s="30">
        <f t="shared" ref="K409:K472" si="13">ROUND(J409*G409,2)</f>
        <v>245.2</v>
      </c>
    </row>
    <row r="410" spans="1:11" ht="38.049999999999997">
      <c r="A410" s="25" t="s">
        <v>128</v>
      </c>
      <c r="B410" s="25" t="s">
        <v>973</v>
      </c>
      <c r="C410" s="25" t="s">
        <v>12</v>
      </c>
      <c r="D410" s="25" t="s">
        <v>194</v>
      </c>
      <c r="E410" s="26" t="s">
        <v>195</v>
      </c>
      <c r="F410" s="25" t="s">
        <v>55</v>
      </c>
      <c r="G410" s="27">
        <v>0.5</v>
      </c>
      <c r="H410" s="28">
        <v>417.79</v>
      </c>
      <c r="I410" s="29" t="s">
        <v>130</v>
      </c>
      <c r="J410" s="28">
        <f t="shared" si="12"/>
        <v>528.13</v>
      </c>
      <c r="K410" s="30">
        <f t="shared" si="13"/>
        <v>264.07</v>
      </c>
    </row>
    <row r="411" spans="1:11" ht="25.35">
      <c r="A411" s="25" t="s">
        <v>128</v>
      </c>
      <c r="B411" s="25" t="s">
        <v>974</v>
      </c>
      <c r="C411" s="25" t="s">
        <v>163</v>
      </c>
      <c r="D411" s="25" t="s">
        <v>120</v>
      </c>
      <c r="E411" s="26" t="s">
        <v>429</v>
      </c>
      <c r="F411" s="25" t="s">
        <v>269</v>
      </c>
      <c r="G411" s="27">
        <v>10</v>
      </c>
      <c r="H411" s="28">
        <v>830.29</v>
      </c>
      <c r="I411" s="29" t="s">
        <v>130</v>
      </c>
      <c r="J411" s="28">
        <f t="shared" si="12"/>
        <v>1049.57</v>
      </c>
      <c r="K411" s="30">
        <f t="shared" si="13"/>
        <v>10495.7</v>
      </c>
    </row>
    <row r="412" spans="1:11">
      <c r="A412" s="32" t="s">
        <v>170</v>
      </c>
      <c r="B412" s="32" t="s">
        <v>75</v>
      </c>
      <c r="C412" s="32"/>
      <c r="D412" s="33"/>
      <c r="E412" s="34" t="s">
        <v>975</v>
      </c>
      <c r="F412" s="32" t="s">
        <v>129</v>
      </c>
      <c r="G412" s="35"/>
      <c r="H412" s="35"/>
      <c r="I412" s="36"/>
      <c r="J412" s="36"/>
      <c r="K412" s="36">
        <f>SUM(K413:K426)</f>
        <v>265717.52999999997</v>
      </c>
    </row>
    <row r="413" spans="1:11">
      <c r="A413" s="25" t="s">
        <v>128</v>
      </c>
      <c r="B413" s="25" t="s">
        <v>76</v>
      </c>
      <c r="C413" s="25" t="s">
        <v>12</v>
      </c>
      <c r="D413" s="25">
        <v>99063</v>
      </c>
      <c r="E413" s="26" t="s">
        <v>173</v>
      </c>
      <c r="F413" s="25" t="s">
        <v>62</v>
      </c>
      <c r="G413" s="27">
        <v>696</v>
      </c>
      <c r="H413" s="28">
        <v>3.36</v>
      </c>
      <c r="I413" s="29" t="s">
        <v>130</v>
      </c>
      <c r="J413" s="28">
        <f t="shared" si="12"/>
        <v>4.25</v>
      </c>
      <c r="K413" s="30">
        <f t="shared" si="13"/>
        <v>2958</v>
      </c>
    </row>
    <row r="414" spans="1:11" ht="25.35">
      <c r="A414" s="25" t="s">
        <v>128</v>
      </c>
      <c r="B414" s="25" t="s">
        <v>77</v>
      </c>
      <c r="C414" s="25" t="s">
        <v>12</v>
      </c>
      <c r="D414" s="25" t="s">
        <v>174</v>
      </c>
      <c r="E414" s="26" t="s">
        <v>175</v>
      </c>
      <c r="F414" s="25" t="s">
        <v>15</v>
      </c>
      <c r="G414" s="27">
        <v>726</v>
      </c>
      <c r="H414" s="28">
        <v>9.5399999999999991</v>
      </c>
      <c r="I414" s="29" t="s">
        <v>130</v>
      </c>
      <c r="J414" s="28">
        <f t="shared" si="12"/>
        <v>12.06</v>
      </c>
      <c r="K414" s="30">
        <f t="shared" si="13"/>
        <v>8755.56</v>
      </c>
    </row>
    <row r="415" spans="1:11" ht="50.7">
      <c r="A415" s="25" t="s">
        <v>128</v>
      </c>
      <c r="B415" s="25" t="s">
        <v>78</v>
      </c>
      <c r="C415" s="25" t="s">
        <v>12</v>
      </c>
      <c r="D415" s="25" t="s">
        <v>176</v>
      </c>
      <c r="E415" s="26" t="s">
        <v>177</v>
      </c>
      <c r="F415" s="25" t="s">
        <v>55</v>
      </c>
      <c r="G415" s="27">
        <v>835</v>
      </c>
      <c r="H415" s="28">
        <v>10.79</v>
      </c>
      <c r="I415" s="29" t="s">
        <v>130</v>
      </c>
      <c r="J415" s="28">
        <f t="shared" si="12"/>
        <v>13.64</v>
      </c>
      <c r="K415" s="30">
        <f t="shared" si="13"/>
        <v>11389.4</v>
      </c>
    </row>
    <row r="416" spans="1:11" ht="38.049999999999997">
      <c r="A416" s="25" t="s">
        <v>128</v>
      </c>
      <c r="B416" s="25" t="s">
        <v>79</v>
      </c>
      <c r="C416" s="25" t="s">
        <v>12</v>
      </c>
      <c r="D416" s="25">
        <v>94037</v>
      </c>
      <c r="E416" s="26" t="s">
        <v>178</v>
      </c>
      <c r="F416" s="25" t="s">
        <v>15</v>
      </c>
      <c r="G416" s="27">
        <v>209</v>
      </c>
      <c r="H416" s="28">
        <v>17.14</v>
      </c>
      <c r="I416" s="29" t="s">
        <v>130</v>
      </c>
      <c r="J416" s="28">
        <f t="shared" si="12"/>
        <v>21.67</v>
      </c>
      <c r="K416" s="30">
        <f t="shared" si="13"/>
        <v>4529.03</v>
      </c>
    </row>
    <row r="417" spans="1:11" ht="25.35">
      <c r="A417" s="25" t="s">
        <v>128</v>
      </c>
      <c r="B417" s="25" t="s">
        <v>80</v>
      </c>
      <c r="C417" s="25" t="s">
        <v>12</v>
      </c>
      <c r="D417" s="25">
        <v>94098</v>
      </c>
      <c r="E417" s="26" t="s">
        <v>85</v>
      </c>
      <c r="F417" s="25" t="s">
        <v>15</v>
      </c>
      <c r="G417" s="27">
        <v>557</v>
      </c>
      <c r="H417" s="28">
        <v>5.27</v>
      </c>
      <c r="I417" s="29" t="s">
        <v>130</v>
      </c>
      <c r="J417" s="28">
        <f t="shared" si="12"/>
        <v>6.66</v>
      </c>
      <c r="K417" s="30">
        <f t="shared" si="13"/>
        <v>3709.62</v>
      </c>
    </row>
    <row r="418" spans="1:11">
      <c r="A418" s="25" t="s">
        <v>128</v>
      </c>
      <c r="B418" s="25" t="s">
        <v>81</v>
      </c>
      <c r="C418" s="25" t="s">
        <v>58</v>
      </c>
      <c r="D418" s="25" t="s">
        <v>976</v>
      </c>
      <c r="E418" s="26" t="s">
        <v>977</v>
      </c>
      <c r="F418" s="25" t="s">
        <v>181</v>
      </c>
      <c r="G418" s="27">
        <v>696</v>
      </c>
      <c r="H418" s="28">
        <v>158.63</v>
      </c>
      <c r="I418" s="29" t="s">
        <v>139</v>
      </c>
      <c r="J418" s="28">
        <f t="shared" si="12"/>
        <v>177.67</v>
      </c>
      <c r="K418" s="30">
        <f t="shared" si="13"/>
        <v>123658.32</v>
      </c>
    </row>
    <row r="419" spans="1:11" ht="38.049999999999997">
      <c r="A419" s="25" t="s">
        <v>128</v>
      </c>
      <c r="B419" s="25" t="s">
        <v>82</v>
      </c>
      <c r="C419" s="25" t="s">
        <v>163</v>
      </c>
      <c r="D419" s="25" t="s">
        <v>204</v>
      </c>
      <c r="E419" s="26" t="s">
        <v>205</v>
      </c>
      <c r="F419" s="25" t="s">
        <v>183</v>
      </c>
      <c r="G419" s="27">
        <v>6.5</v>
      </c>
      <c r="H419" s="28">
        <v>139.97</v>
      </c>
      <c r="I419" s="29" t="s">
        <v>130</v>
      </c>
      <c r="J419" s="28">
        <f t="shared" si="12"/>
        <v>176.94</v>
      </c>
      <c r="K419" s="30">
        <f t="shared" si="13"/>
        <v>1150.1099999999999</v>
      </c>
    </row>
    <row r="420" spans="1:11" ht="50.7">
      <c r="A420" s="25" t="s">
        <v>128</v>
      </c>
      <c r="B420" s="25" t="s">
        <v>83</v>
      </c>
      <c r="C420" s="25" t="s">
        <v>12</v>
      </c>
      <c r="D420" s="25" t="s">
        <v>978</v>
      </c>
      <c r="E420" s="26" t="s">
        <v>979</v>
      </c>
      <c r="F420" s="25" t="s">
        <v>62</v>
      </c>
      <c r="G420" s="27">
        <v>696</v>
      </c>
      <c r="H420" s="28">
        <v>7.53</v>
      </c>
      <c r="I420" s="29" t="s">
        <v>130</v>
      </c>
      <c r="J420" s="28">
        <f t="shared" si="12"/>
        <v>9.52</v>
      </c>
      <c r="K420" s="30">
        <f t="shared" si="13"/>
        <v>6625.92</v>
      </c>
    </row>
    <row r="421" spans="1:11">
      <c r="A421" s="25" t="s">
        <v>128</v>
      </c>
      <c r="B421" s="25" t="s">
        <v>84</v>
      </c>
      <c r="C421" s="25" t="s">
        <v>12</v>
      </c>
      <c r="D421" s="25">
        <v>96995</v>
      </c>
      <c r="E421" s="26" t="s">
        <v>186</v>
      </c>
      <c r="F421" s="25" t="s">
        <v>55</v>
      </c>
      <c r="G421" s="27">
        <v>173.5</v>
      </c>
      <c r="H421" s="28">
        <v>35.69</v>
      </c>
      <c r="I421" s="29" t="s">
        <v>130</v>
      </c>
      <c r="J421" s="28">
        <f t="shared" si="12"/>
        <v>45.12</v>
      </c>
      <c r="K421" s="30">
        <f t="shared" si="13"/>
        <v>7828.32</v>
      </c>
    </row>
    <row r="422" spans="1:11" ht="50.7">
      <c r="A422" s="25" t="s">
        <v>128</v>
      </c>
      <c r="B422" s="25" t="s">
        <v>86</v>
      </c>
      <c r="C422" s="25" t="s">
        <v>12</v>
      </c>
      <c r="D422" s="25">
        <v>93375</v>
      </c>
      <c r="E422" s="26" t="s">
        <v>187</v>
      </c>
      <c r="F422" s="25" t="s">
        <v>55</v>
      </c>
      <c r="G422" s="27">
        <v>501</v>
      </c>
      <c r="H422" s="28">
        <v>14.28</v>
      </c>
      <c r="I422" s="29" t="s">
        <v>130</v>
      </c>
      <c r="J422" s="28">
        <f t="shared" si="12"/>
        <v>18.05</v>
      </c>
      <c r="K422" s="30">
        <f t="shared" si="13"/>
        <v>9043.0499999999993</v>
      </c>
    </row>
    <row r="423" spans="1:11">
      <c r="A423" s="25" t="s">
        <v>128</v>
      </c>
      <c r="B423" s="25" t="s">
        <v>980</v>
      </c>
      <c r="C423" s="25" t="s">
        <v>12</v>
      </c>
      <c r="D423" s="25" t="s">
        <v>87</v>
      </c>
      <c r="E423" s="26" t="s">
        <v>88</v>
      </c>
      <c r="F423" s="25" t="s">
        <v>55</v>
      </c>
      <c r="G423" s="27">
        <v>83.5</v>
      </c>
      <c r="H423" s="28">
        <v>96.2</v>
      </c>
      <c r="I423" s="29" t="s">
        <v>130</v>
      </c>
      <c r="J423" s="28">
        <f t="shared" si="12"/>
        <v>121.61</v>
      </c>
      <c r="K423" s="30">
        <f t="shared" si="13"/>
        <v>10154.44</v>
      </c>
    </row>
    <row r="424" spans="1:11" ht="25.35">
      <c r="A424" s="25" t="s">
        <v>128</v>
      </c>
      <c r="B424" s="25" t="s">
        <v>981</v>
      </c>
      <c r="C424" s="25" t="s">
        <v>163</v>
      </c>
      <c r="D424" s="25" t="s">
        <v>188</v>
      </c>
      <c r="E424" s="26" t="s">
        <v>189</v>
      </c>
      <c r="F424" s="25" t="s">
        <v>15</v>
      </c>
      <c r="G424" s="27">
        <v>696</v>
      </c>
      <c r="H424" s="28">
        <v>4.25</v>
      </c>
      <c r="I424" s="29" t="s">
        <v>130</v>
      </c>
      <c r="J424" s="28">
        <f t="shared" si="12"/>
        <v>5.37</v>
      </c>
      <c r="K424" s="30">
        <f t="shared" si="13"/>
        <v>3737.52</v>
      </c>
    </row>
    <row r="425" spans="1:11" ht="50.7">
      <c r="A425" s="25" t="s">
        <v>128</v>
      </c>
      <c r="B425" s="25" t="s">
        <v>982</v>
      </c>
      <c r="C425" s="25" t="s">
        <v>163</v>
      </c>
      <c r="D425" s="25" t="s">
        <v>117</v>
      </c>
      <c r="E425" s="26" t="s">
        <v>190</v>
      </c>
      <c r="F425" s="25" t="s">
        <v>15</v>
      </c>
      <c r="G425" s="27">
        <v>696</v>
      </c>
      <c r="H425" s="28">
        <v>81.609999999999985</v>
      </c>
      <c r="I425" s="29" t="s">
        <v>130</v>
      </c>
      <c r="J425" s="28">
        <f t="shared" si="12"/>
        <v>103.16</v>
      </c>
      <c r="K425" s="30">
        <f t="shared" si="13"/>
        <v>71799.360000000001</v>
      </c>
    </row>
    <row r="426" spans="1:11" ht="25.35">
      <c r="A426" s="25" t="s">
        <v>128</v>
      </c>
      <c r="B426" s="25" t="s">
        <v>983</v>
      </c>
      <c r="C426" s="25" t="s">
        <v>12</v>
      </c>
      <c r="D426" s="25" t="s">
        <v>191</v>
      </c>
      <c r="E426" s="26" t="s">
        <v>192</v>
      </c>
      <c r="F426" s="25" t="s">
        <v>124</v>
      </c>
      <c r="G426" s="27">
        <v>296</v>
      </c>
      <c r="H426" s="28">
        <v>1.01</v>
      </c>
      <c r="I426" s="29" t="s">
        <v>130</v>
      </c>
      <c r="J426" s="28">
        <f t="shared" si="12"/>
        <v>1.28</v>
      </c>
      <c r="K426" s="30">
        <f t="shared" si="13"/>
        <v>378.88</v>
      </c>
    </row>
    <row r="427" spans="1:11" ht="25.35">
      <c r="A427" s="32" t="s">
        <v>170</v>
      </c>
      <c r="B427" s="32" t="s">
        <v>89</v>
      </c>
      <c r="C427" s="32"/>
      <c r="D427" s="33"/>
      <c r="E427" s="34" t="s">
        <v>984</v>
      </c>
      <c r="F427" s="32" t="s">
        <v>129</v>
      </c>
      <c r="G427" s="35"/>
      <c r="H427" s="35"/>
      <c r="I427" s="36"/>
      <c r="J427" s="36"/>
      <c r="K427" s="36">
        <f>SUM(K428:K441)</f>
        <v>4855.97</v>
      </c>
    </row>
    <row r="428" spans="1:11">
      <c r="A428" s="25" t="s">
        <v>128</v>
      </c>
      <c r="B428" s="25" t="s">
        <v>90</v>
      </c>
      <c r="C428" s="25" t="s">
        <v>12</v>
      </c>
      <c r="D428" s="25">
        <v>99063</v>
      </c>
      <c r="E428" s="26" t="s">
        <v>173</v>
      </c>
      <c r="F428" s="25" t="s">
        <v>62</v>
      </c>
      <c r="G428" s="27">
        <v>12</v>
      </c>
      <c r="H428" s="28">
        <v>3.36</v>
      </c>
      <c r="I428" s="29" t="s">
        <v>130</v>
      </c>
      <c r="J428" s="28">
        <f t="shared" si="12"/>
        <v>4.25</v>
      </c>
      <c r="K428" s="30">
        <f t="shared" si="13"/>
        <v>51</v>
      </c>
    </row>
    <row r="429" spans="1:11" ht="25.35">
      <c r="A429" s="25" t="s">
        <v>128</v>
      </c>
      <c r="B429" s="25" t="s">
        <v>91</v>
      </c>
      <c r="C429" s="25" t="s">
        <v>12</v>
      </c>
      <c r="D429" s="25" t="s">
        <v>174</v>
      </c>
      <c r="E429" s="26" t="s">
        <v>175</v>
      </c>
      <c r="F429" s="25" t="s">
        <v>15</v>
      </c>
      <c r="G429" s="27">
        <v>12</v>
      </c>
      <c r="H429" s="28">
        <v>9.5399999999999991</v>
      </c>
      <c r="I429" s="29" t="s">
        <v>130</v>
      </c>
      <c r="J429" s="28">
        <f t="shared" si="12"/>
        <v>12.06</v>
      </c>
      <c r="K429" s="30">
        <f t="shared" si="13"/>
        <v>144.72</v>
      </c>
    </row>
    <row r="430" spans="1:11" ht="50.7">
      <c r="A430" s="25" t="s">
        <v>128</v>
      </c>
      <c r="B430" s="25" t="s">
        <v>92</v>
      </c>
      <c r="C430" s="25" t="s">
        <v>12</v>
      </c>
      <c r="D430" s="25" t="s">
        <v>176</v>
      </c>
      <c r="E430" s="26" t="s">
        <v>177</v>
      </c>
      <c r="F430" s="25" t="s">
        <v>55</v>
      </c>
      <c r="G430" s="27">
        <v>14.4</v>
      </c>
      <c r="H430" s="28">
        <v>10.79</v>
      </c>
      <c r="I430" s="29" t="s">
        <v>130</v>
      </c>
      <c r="J430" s="28">
        <f t="shared" si="12"/>
        <v>13.64</v>
      </c>
      <c r="K430" s="30">
        <f t="shared" si="13"/>
        <v>196.42</v>
      </c>
    </row>
    <row r="431" spans="1:11" ht="38.049999999999997">
      <c r="A431" s="25" t="s">
        <v>128</v>
      </c>
      <c r="B431" s="25" t="s">
        <v>93</v>
      </c>
      <c r="C431" s="25" t="s">
        <v>12</v>
      </c>
      <c r="D431" s="25">
        <v>94037</v>
      </c>
      <c r="E431" s="26" t="s">
        <v>178</v>
      </c>
      <c r="F431" s="25" t="s">
        <v>15</v>
      </c>
      <c r="G431" s="27">
        <v>3.6</v>
      </c>
      <c r="H431" s="28">
        <v>17.14</v>
      </c>
      <c r="I431" s="29" t="s">
        <v>130</v>
      </c>
      <c r="J431" s="28">
        <f t="shared" si="12"/>
        <v>21.67</v>
      </c>
      <c r="K431" s="30">
        <f t="shared" si="13"/>
        <v>78.010000000000005</v>
      </c>
    </row>
    <row r="432" spans="1:11" ht="25.35">
      <c r="A432" s="25" t="s">
        <v>128</v>
      </c>
      <c r="B432" s="25" t="s">
        <v>94</v>
      </c>
      <c r="C432" s="25" t="s">
        <v>12</v>
      </c>
      <c r="D432" s="25">
        <v>94098</v>
      </c>
      <c r="E432" s="26" t="s">
        <v>85</v>
      </c>
      <c r="F432" s="25" t="s">
        <v>15</v>
      </c>
      <c r="G432" s="27">
        <v>9.6</v>
      </c>
      <c r="H432" s="28">
        <v>5.27</v>
      </c>
      <c r="I432" s="29" t="s">
        <v>130</v>
      </c>
      <c r="J432" s="28">
        <f t="shared" si="12"/>
        <v>6.66</v>
      </c>
      <c r="K432" s="30">
        <f t="shared" si="13"/>
        <v>63.94</v>
      </c>
    </row>
    <row r="433" spans="1:11">
      <c r="A433" s="25" t="s">
        <v>128</v>
      </c>
      <c r="B433" s="25" t="s">
        <v>95</v>
      </c>
      <c r="C433" s="25" t="s">
        <v>58</v>
      </c>
      <c r="D433" s="25" t="s">
        <v>976</v>
      </c>
      <c r="E433" s="26" t="s">
        <v>977</v>
      </c>
      <c r="F433" s="25" t="s">
        <v>181</v>
      </c>
      <c r="G433" s="27">
        <v>12</v>
      </c>
      <c r="H433" s="28">
        <v>158.63</v>
      </c>
      <c r="I433" s="29" t="s">
        <v>130</v>
      </c>
      <c r="J433" s="28">
        <f t="shared" si="12"/>
        <v>200.52</v>
      </c>
      <c r="K433" s="30">
        <f t="shared" si="13"/>
        <v>2406.2399999999998</v>
      </c>
    </row>
    <row r="434" spans="1:11" ht="38.049999999999997">
      <c r="A434" s="25" t="s">
        <v>128</v>
      </c>
      <c r="B434" s="25" t="s">
        <v>96</v>
      </c>
      <c r="C434" s="25" t="s">
        <v>163</v>
      </c>
      <c r="D434" s="25" t="s">
        <v>204</v>
      </c>
      <c r="E434" s="26" t="s">
        <v>205</v>
      </c>
      <c r="F434" s="25" t="s">
        <v>183</v>
      </c>
      <c r="G434" s="27">
        <v>0.1</v>
      </c>
      <c r="H434" s="28">
        <v>139.97</v>
      </c>
      <c r="I434" s="29" t="s">
        <v>130</v>
      </c>
      <c r="J434" s="28">
        <f t="shared" si="12"/>
        <v>176.94</v>
      </c>
      <c r="K434" s="30">
        <f t="shared" si="13"/>
        <v>17.690000000000001</v>
      </c>
    </row>
    <row r="435" spans="1:11" ht="50.7">
      <c r="A435" s="25" t="s">
        <v>128</v>
      </c>
      <c r="B435" s="25" t="s">
        <v>97</v>
      </c>
      <c r="C435" s="25" t="s">
        <v>12</v>
      </c>
      <c r="D435" s="25" t="s">
        <v>978</v>
      </c>
      <c r="E435" s="26" t="s">
        <v>979</v>
      </c>
      <c r="F435" s="25" t="s">
        <v>62</v>
      </c>
      <c r="G435" s="27">
        <v>12</v>
      </c>
      <c r="H435" s="28">
        <v>7.53</v>
      </c>
      <c r="I435" s="29" t="s">
        <v>130</v>
      </c>
      <c r="J435" s="28">
        <f t="shared" si="12"/>
        <v>9.52</v>
      </c>
      <c r="K435" s="30">
        <f t="shared" si="13"/>
        <v>114.24</v>
      </c>
    </row>
    <row r="436" spans="1:11">
      <c r="A436" s="25" t="s">
        <v>128</v>
      </c>
      <c r="B436" s="25" t="s">
        <v>98</v>
      </c>
      <c r="C436" s="25" t="s">
        <v>12</v>
      </c>
      <c r="D436" s="25">
        <v>96995</v>
      </c>
      <c r="E436" s="26" t="s">
        <v>186</v>
      </c>
      <c r="F436" s="25" t="s">
        <v>55</v>
      </c>
      <c r="G436" s="27">
        <v>3</v>
      </c>
      <c r="H436" s="28">
        <v>35.69</v>
      </c>
      <c r="I436" s="29" t="s">
        <v>130</v>
      </c>
      <c r="J436" s="28">
        <f t="shared" si="12"/>
        <v>45.12</v>
      </c>
      <c r="K436" s="30">
        <f t="shared" si="13"/>
        <v>135.36000000000001</v>
      </c>
    </row>
    <row r="437" spans="1:11" ht="50.7">
      <c r="A437" s="25" t="s">
        <v>128</v>
      </c>
      <c r="B437" s="25" t="s">
        <v>99</v>
      </c>
      <c r="C437" s="25" t="s">
        <v>12</v>
      </c>
      <c r="D437" s="25">
        <v>93375</v>
      </c>
      <c r="E437" s="26" t="s">
        <v>187</v>
      </c>
      <c r="F437" s="25" t="s">
        <v>55</v>
      </c>
      <c r="G437" s="27">
        <v>8.6999999999999993</v>
      </c>
      <c r="H437" s="28">
        <v>14.28</v>
      </c>
      <c r="I437" s="29" t="s">
        <v>130</v>
      </c>
      <c r="J437" s="28">
        <f t="shared" si="12"/>
        <v>18.05</v>
      </c>
      <c r="K437" s="30">
        <f t="shared" si="13"/>
        <v>157.04</v>
      </c>
    </row>
    <row r="438" spans="1:11">
      <c r="A438" s="25" t="s">
        <v>128</v>
      </c>
      <c r="B438" s="25" t="s">
        <v>100</v>
      </c>
      <c r="C438" s="25" t="s">
        <v>12</v>
      </c>
      <c r="D438" s="25" t="s">
        <v>87</v>
      </c>
      <c r="E438" s="26" t="s">
        <v>88</v>
      </c>
      <c r="F438" s="25" t="s">
        <v>55</v>
      </c>
      <c r="G438" s="27">
        <v>1.5</v>
      </c>
      <c r="H438" s="28">
        <v>96.2</v>
      </c>
      <c r="I438" s="29" t="s">
        <v>130</v>
      </c>
      <c r="J438" s="28">
        <f t="shared" si="12"/>
        <v>121.61</v>
      </c>
      <c r="K438" s="30">
        <f t="shared" si="13"/>
        <v>182.42</v>
      </c>
    </row>
    <row r="439" spans="1:11" ht="25.35">
      <c r="A439" s="25" t="s">
        <v>128</v>
      </c>
      <c r="B439" s="25" t="s">
        <v>101</v>
      </c>
      <c r="C439" s="25" t="s">
        <v>163</v>
      </c>
      <c r="D439" s="25" t="s">
        <v>188</v>
      </c>
      <c r="E439" s="26" t="s">
        <v>189</v>
      </c>
      <c r="F439" s="25" t="s">
        <v>15</v>
      </c>
      <c r="G439" s="27">
        <v>12</v>
      </c>
      <c r="H439" s="28">
        <v>4.25</v>
      </c>
      <c r="I439" s="29" t="s">
        <v>130</v>
      </c>
      <c r="J439" s="28">
        <f t="shared" si="12"/>
        <v>5.37</v>
      </c>
      <c r="K439" s="30">
        <f t="shared" si="13"/>
        <v>64.44</v>
      </c>
    </row>
    <row r="440" spans="1:11" ht="50.7">
      <c r="A440" s="25" t="s">
        <v>128</v>
      </c>
      <c r="B440" s="25" t="s">
        <v>985</v>
      </c>
      <c r="C440" s="25" t="s">
        <v>163</v>
      </c>
      <c r="D440" s="25" t="s">
        <v>117</v>
      </c>
      <c r="E440" s="26" t="s">
        <v>190</v>
      </c>
      <c r="F440" s="25" t="s">
        <v>15</v>
      </c>
      <c r="G440" s="27">
        <v>12</v>
      </c>
      <c r="H440" s="28">
        <v>81.609999999999985</v>
      </c>
      <c r="I440" s="29" t="s">
        <v>130</v>
      </c>
      <c r="J440" s="28">
        <f t="shared" si="12"/>
        <v>103.16</v>
      </c>
      <c r="K440" s="30">
        <f t="shared" si="13"/>
        <v>1237.92</v>
      </c>
    </row>
    <row r="441" spans="1:11" ht="25.35">
      <c r="A441" s="25" t="s">
        <v>128</v>
      </c>
      <c r="B441" s="25" t="s">
        <v>986</v>
      </c>
      <c r="C441" s="25" t="s">
        <v>12</v>
      </c>
      <c r="D441" s="25" t="s">
        <v>191</v>
      </c>
      <c r="E441" s="26" t="s">
        <v>192</v>
      </c>
      <c r="F441" s="25" t="s">
        <v>124</v>
      </c>
      <c r="G441" s="27">
        <v>5.0999999999999996</v>
      </c>
      <c r="H441" s="28">
        <v>1.01</v>
      </c>
      <c r="I441" s="29" t="s">
        <v>130</v>
      </c>
      <c r="J441" s="28">
        <f t="shared" si="12"/>
        <v>1.28</v>
      </c>
      <c r="K441" s="30">
        <f t="shared" si="13"/>
        <v>6.53</v>
      </c>
    </row>
    <row r="442" spans="1:11" ht="25.35">
      <c r="A442" s="32" t="s">
        <v>170</v>
      </c>
      <c r="B442" s="32" t="s">
        <v>102</v>
      </c>
      <c r="C442" s="32"/>
      <c r="D442" s="33"/>
      <c r="E442" s="34" t="s">
        <v>294</v>
      </c>
      <c r="F442" s="32" t="s">
        <v>129</v>
      </c>
      <c r="G442" s="35"/>
      <c r="H442" s="35"/>
      <c r="I442" s="36"/>
      <c r="J442" s="36"/>
      <c r="K442" s="36">
        <f>K443+K457+K469</f>
        <v>125814</v>
      </c>
    </row>
    <row r="443" spans="1:11">
      <c r="A443" s="32" t="s">
        <v>295</v>
      </c>
      <c r="B443" s="32" t="s">
        <v>987</v>
      </c>
      <c r="C443" s="32" t="s">
        <v>25</v>
      </c>
      <c r="D443" s="33"/>
      <c r="E443" s="34" t="s">
        <v>297</v>
      </c>
      <c r="F443" s="32" t="s">
        <v>129</v>
      </c>
      <c r="G443" s="35"/>
      <c r="H443" s="35"/>
      <c r="I443" s="36"/>
      <c r="J443" s="36"/>
      <c r="K443" s="36">
        <f>SUM(K444:K456)</f>
        <v>36454.44</v>
      </c>
    </row>
    <row r="444" spans="1:11">
      <c r="A444" s="25" t="s">
        <v>128</v>
      </c>
      <c r="B444" s="25" t="s">
        <v>988</v>
      </c>
      <c r="C444" s="25" t="s">
        <v>25</v>
      </c>
      <c r="D444" s="25" t="s">
        <v>308</v>
      </c>
      <c r="E444" s="26" t="s">
        <v>309</v>
      </c>
      <c r="F444" s="25" t="s">
        <v>269</v>
      </c>
      <c r="G444" s="27">
        <v>1</v>
      </c>
      <c r="H444" s="28">
        <v>1125</v>
      </c>
      <c r="I444" s="29" t="s">
        <v>139</v>
      </c>
      <c r="J444" s="28">
        <f t="shared" si="12"/>
        <v>1260</v>
      </c>
      <c r="K444" s="30">
        <f t="shared" si="13"/>
        <v>1260</v>
      </c>
    </row>
    <row r="445" spans="1:11">
      <c r="A445" s="25" t="s">
        <v>128</v>
      </c>
      <c r="B445" s="25" t="s">
        <v>989</v>
      </c>
      <c r="C445" s="25" t="s">
        <v>25</v>
      </c>
      <c r="D445" s="25" t="s">
        <v>314</v>
      </c>
      <c r="E445" s="26" t="s">
        <v>315</v>
      </c>
      <c r="F445" s="25" t="s">
        <v>269</v>
      </c>
      <c r="G445" s="27">
        <v>2</v>
      </c>
      <c r="H445" s="28">
        <v>1040</v>
      </c>
      <c r="I445" s="29" t="s">
        <v>139</v>
      </c>
      <c r="J445" s="28">
        <f t="shared" si="12"/>
        <v>1164.8</v>
      </c>
      <c r="K445" s="30">
        <f t="shared" si="13"/>
        <v>2329.6</v>
      </c>
    </row>
    <row r="446" spans="1:11">
      <c r="A446" s="25" t="s">
        <v>128</v>
      </c>
      <c r="B446" s="25" t="s">
        <v>990</v>
      </c>
      <c r="C446" s="25" t="s">
        <v>25</v>
      </c>
      <c r="D446" s="25" t="s">
        <v>991</v>
      </c>
      <c r="E446" s="26" t="s">
        <v>992</v>
      </c>
      <c r="F446" s="25" t="s">
        <v>269</v>
      </c>
      <c r="G446" s="27">
        <v>1</v>
      </c>
      <c r="H446" s="28">
        <v>1400</v>
      </c>
      <c r="I446" s="29" t="s">
        <v>139</v>
      </c>
      <c r="J446" s="28">
        <f t="shared" si="12"/>
        <v>1568</v>
      </c>
      <c r="K446" s="30">
        <f t="shared" si="13"/>
        <v>1568</v>
      </c>
    </row>
    <row r="447" spans="1:11">
      <c r="A447" s="25" t="s">
        <v>128</v>
      </c>
      <c r="B447" s="25" t="s">
        <v>993</v>
      </c>
      <c r="C447" s="25" t="s">
        <v>25</v>
      </c>
      <c r="D447" s="25" t="s">
        <v>317</v>
      </c>
      <c r="E447" s="26" t="s">
        <v>318</v>
      </c>
      <c r="F447" s="25" t="s">
        <v>269</v>
      </c>
      <c r="G447" s="27">
        <v>4</v>
      </c>
      <c r="H447" s="28">
        <v>1753.75</v>
      </c>
      <c r="I447" s="29" t="s">
        <v>139</v>
      </c>
      <c r="J447" s="28">
        <f t="shared" si="12"/>
        <v>1964.2</v>
      </c>
      <c r="K447" s="30">
        <f t="shared" si="13"/>
        <v>7856.8</v>
      </c>
    </row>
    <row r="448" spans="1:11">
      <c r="A448" s="25" t="s">
        <v>128</v>
      </c>
      <c r="B448" s="25" t="s">
        <v>994</v>
      </c>
      <c r="C448" s="25" t="s">
        <v>25</v>
      </c>
      <c r="D448" s="25" t="s">
        <v>323</v>
      </c>
      <c r="E448" s="26" t="s">
        <v>324</v>
      </c>
      <c r="F448" s="25" t="s">
        <v>269</v>
      </c>
      <c r="G448" s="27">
        <v>8</v>
      </c>
      <c r="H448" s="28">
        <v>259.60000000000002</v>
      </c>
      <c r="I448" s="29" t="s">
        <v>139</v>
      </c>
      <c r="J448" s="28">
        <f t="shared" si="12"/>
        <v>290.75</v>
      </c>
      <c r="K448" s="30">
        <f t="shared" si="13"/>
        <v>2326</v>
      </c>
    </row>
    <row r="449" spans="1:11">
      <c r="A449" s="25" t="s">
        <v>128</v>
      </c>
      <c r="B449" s="25" t="s">
        <v>995</v>
      </c>
      <c r="C449" s="25" t="s">
        <v>25</v>
      </c>
      <c r="D449" s="25" t="s">
        <v>326</v>
      </c>
      <c r="E449" s="26" t="s">
        <v>327</v>
      </c>
      <c r="F449" s="25" t="s">
        <v>269</v>
      </c>
      <c r="G449" s="27">
        <v>1</v>
      </c>
      <c r="H449" s="28">
        <v>850</v>
      </c>
      <c r="I449" s="29" t="s">
        <v>139</v>
      </c>
      <c r="J449" s="28">
        <f t="shared" si="12"/>
        <v>952</v>
      </c>
      <c r="K449" s="30">
        <f t="shared" si="13"/>
        <v>952</v>
      </c>
    </row>
    <row r="450" spans="1:11">
      <c r="A450" s="25" t="s">
        <v>128</v>
      </c>
      <c r="B450" s="25" t="s">
        <v>996</v>
      </c>
      <c r="C450" s="25" t="s">
        <v>25</v>
      </c>
      <c r="D450" s="25" t="s">
        <v>356</v>
      </c>
      <c r="E450" s="26" t="s">
        <v>357</v>
      </c>
      <c r="F450" s="25" t="s">
        <v>269</v>
      </c>
      <c r="G450" s="27">
        <v>2</v>
      </c>
      <c r="H450" s="28">
        <v>1211</v>
      </c>
      <c r="I450" s="29" t="s">
        <v>139</v>
      </c>
      <c r="J450" s="28">
        <f t="shared" si="12"/>
        <v>1356.32</v>
      </c>
      <c r="K450" s="30">
        <f t="shared" si="13"/>
        <v>2712.64</v>
      </c>
    </row>
    <row r="451" spans="1:11">
      <c r="A451" s="25" t="s">
        <v>128</v>
      </c>
      <c r="B451" s="25" t="s">
        <v>997</v>
      </c>
      <c r="C451" s="25" t="s">
        <v>25</v>
      </c>
      <c r="D451" s="25" t="s">
        <v>365</v>
      </c>
      <c r="E451" s="26" t="s">
        <v>366</v>
      </c>
      <c r="F451" s="25" t="s">
        <v>269</v>
      </c>
      <c r="G451" s="27">
        <v>2</v>
      </c>
      <c r="H451" s="28">
        <v>1498</v>
      </c>
      <c r="I451" s="29" t="s">
        <v>139</v>
      </c>
      <c r="J451" s="28">
        <f t="shared" si="12"/>
        <v>1677.76</v>
      </c>
      <c r="K451" s="30">
        <f t="shared" si="13"/>
        <v>3355.52</v>
      </c>
    </row>
    <row r="452" spans="1:11" ht="25.35">
      <c r="A452" s="25" t="s">
        <v>128</v>
      </c>
      <c r="B452" s="25" t="s">
        <v>998</v>
      </c>
      <c r="C452" s="25" t="s">
        <v>25</v>
      </c>
      <c r="D452" s="25" t="s">
        <v>374</v>
      </c>
      <c r="E452" s="26" t="s">
        <v>375</v>
      </c>
      <c r="F452" s="25" t="s">
        <v>269</v>
      </c>
      <c r="G452" s="27">
        <v>1</v>
      </c>
      <c r="H452" s="28">
        <v>5400</v>
      </c>
      <c r="I452" s="29" t="s">
        <v>139</v>
      </c>
      <c r="J452" s="28">
        <f t="shared" si="12"/>
        <v>6048</v>
      </c>
      <c r="K452" s="30">
        <f t="shared" si="13"/>
        <v>6048</v>
      </c>
    </row>
    <row r="453" spans="1:11" ht="38.049999999999997">
      <c r="A453" s="25" t="s">
        <v>128</v>
      </c>
      <c r="B453" s="25" t="s">
        <v>999</v>
      </c>
      <c r="C453" s="25" t="s">
        <v>12</v>
      </c>
      <c r="D453" s="25" t="s">
        <v>417</v>
      </c>
      <c r="E453" s="26" t="s">
        <v>44</v>
      </c>
      <c r="F453" s="25" t="s">
        <v>45</v>
      </c>
      <c r="G453" s="27">
        <v>780</v>
      </c>
      <c r="H453" s="28">
        <v>1.54</v>
      </c>
      <c r="I453" s="29" t="s">
        <v>130</v>
      </c>
      <c r="J453" s="28">
        <f t="shared" si="12"/>
        <v>1.95</v>
      </c>
      <c r="K453" s="30">
        <f t="shared" si="13"/>
        <v>1521</v>
      </c>
    </row>
    <row r="454" spans="1:11">
      <c r="A454" s="25" t="s">
        <v>128</v>
      </c>
      <c r="B454" s="25" t="s">
        <v>1000</v>
      </c>
      <c r="C454" s="25" t="s">
        <v>163</v>
      </c>
      <c r="D454" s="25" t="s">
        <v>121</v>
      </c>
      <c r="E454" s="26" t="s">
        <v>47</v>
      </c>
      <c r="F454" s="25" t="s">
        <v>269</v>
      </c>
      <c r="G454" s="27">
        <v>2</v>
      </c>
      <c r="H454" s="28">
        <v>187.82999999999998</v>
      </c>
      <c r="I454" s="29" t="s">
        <v>130</v>
      </c>
      <c r="J454" s="28">
        <f t="shared" si="12"/>
        <v>237.44</v>
      </c>
      <c r="K454" s="30">
        <f t="shared" si="13"/>
        <v>474.88</v>
      </c>
    </row>
    <row r="455" spans="1:11">
      <c r="A455" s="25" t="s">
        <v>128</v>
      </c>
      <c r="B455" s="25" t="s">
        <v>1001</v>
      </c>
      <c r="C455" s="25" t="s">
        <v>163</v>
      </c>
      <c r="D455" s="25" t="s">
        <v>123</v>
      </c>
      <c r="E455" s="26" t="s">
        <v>420</v>
      </c>
      <c r="F455" s="25" t="s">
        <v>269</v>
      </c>
      <c r="G455" s="27">
        <v>2</v>
      </c>
      <c r="H455" s="28">
        <v>732.43000000000006</v>
      </c>
      <c r="I455" s="29" t="s">
        <v>130</v>
      </c>
      <c r="J455" s="28">
        <f t="shared" si="12"/>
        <v>925.86</v>
      </c>
      <c r="K455" s="30">
        <f t="shared" si="13"/>
        <v>1851.72</v>
      </c>
    </row>
    <row r="456" spans="1:11" ht="25.35">
      <c r="A456" s="25" t="s">
        <v>128</v>
      </c>
      <c r="B456" s="25" t="s">
        <v>1002</v>
      </c>
      <c r="C456" s="25" t="s">
        <v>163</v>
      </c>
      <c r="D456" s="25" t="s">
        <v>120</v>
      </c>
      <c r="E456" s="26" t="s">
        <v>429</v>
      </c>
      <c r="F456" s="25" t="s">
        <v>269</v>
      </c>
      <c r="G456" s="27">
        <v>4</v>
      </c>
      <c r="H456" s="28">
        <v>830.29</v>
      </c>
      <c r="I456" s="29" t="s">
        <v>130</v>
      </c>
      <c r="J456" s="28">
        <f t="shared" si="12"/>
        <v>1049.57</v>
      </c>
      <c r="K456" s="30">
        <f t="shared" si="13"/>
        <v>4198.28</v>
      </c>
    </row>
    <row r="457" spans="1:11">
      <c r="A457" s="32" t="s">
        <v>295</v>
      </c>
      <c r="B457" s="32" t="s">
        <v>1003</v>
      </c>
      <c r="C457" s="32"/>
      <c r="D457" s="33"/>
      <c r="E457" s="34" t="s">
        <v>431</v>
      </c>
      <c r="F457" s="32" t="s">
        <v>129</v>
      </c>
      <c r="G457" s="35"/>
      <c r="H457" s="35"/>
      <c r="I457" s="36"/>
      <c r="J457" s="36"/>
      <c r="K457" s="36">
        <f>SUM(K458:K468)</f>
        <v>45025.979999999996</v>
      </c>
    </row>
    <row r="458" spans="1:11">
      <c r="A458" s="25" t="s">
        <v>128</v>
      </c>
      <c r="B458" s="25" t="s">
        <v>1004</v>
      </c>
      <c r="C458" s="25" t="s">
        <v>25</v>
      </c>
      <c r="D458" s="25" t="s">
        <v>433</v>
      </c>
      <c r="E458" s="26" t="s">
        <v>434</v>
      </c>
      <c r="F458" s="25" t="s">
        <v>269</v>
      </c>
      <c r="G458" s="27">
        <v>4</v>
      </c>
      <c r="H458" s="28">
        <v>195</v>
      </c>
      <c r="I458" s="29" t="s">
        <v>139</v>
      </c>
      <c r="J458" s="28">
        <f t="shared" si="12"/>
        <v>218.4</v>
      </c>
      <c r="K458" s="30">
        <f t="shared" si="13"/>
        <v>873.6</v>
      </c>
    </row>
    <row r="459" spans="1:11">
      <c r="A459" s="25" t="s">
        <v>128</v>
      </c>
      <c r="B459" s="25" t="s">
        <v>1005</v>
      </c>
      <c r="C459" s="25" t="s">
        <v>25</v>
      </c>
      <c r="D459" s="25" t="s">
        <v>436</v>
      </c>
      <c r="E459" s="26" t="s">
        <v>437</v>
      </c>
      <c r="F459" s="25" t="s">
        <v>269</v>
      </c>
      <c r="G459" s="27">
        <v>8</v>
      </c>
      <c r="H459" s="28">
        <v>315</v>
      </c>
      <c r="I459" s="29" t="s">
        <v>139</v>
      </c>
      <c r="J459" s="28">
        <f t="shared" si="12"/>
        <v>352.8</v>
      </c>
      <c r="K459" s="30">
        <f t="shared" si="13"/>
        <v>2822.4</v>
      </c>
    </row>
    <row r="460" spans="1:11" ht="25.35">
      <c r="A460" s="25" t="s">
        <v>128</v>
      </c>
      <c r="B460" s="25" t="s">
        <v>1006</v>
      </c>
      <c r="C460" s="25" t="s">
        <v>25</v>
      </c>
      <c r="D460" s="25" t="s">
        <v>414</v>
      </c>
      <c r="E460" s="26" t="s">
        <v>415</v>
      </c>
      <c r="F460" s="25" t="s">
        <v>269</v>
      </c>
      <c r="G460" s="27">
        <v>4</v>
      </c>
      <c r="H460" s="28">
        <v>810</v>
      </c>
      <c r="I460" s="29" t="s">
        <v>139</v>
      </c>
      <c r="J460" s="28">
        <f t="shared" si="12"/>
        <v>907.2</v>
      </c>
      <c r="K460" s="30">
        <f t="shared" si="13"/>
        <v>3628.8</v>
      </c>
    </row>
    <row r="461" spans="1:11">
      <c r="A461" s="25" t="s">
        <v>128</v>
      </c>
      <c r="B461" s="25" t="s">
        <v>1007</v>
      </c>
      <c r="C461" s="25" t="s">
        <v>25</v>
      </c>
      <c r="D461" s="25" t="s">
        <v>440</v>
      </c>
      <c r="E461" s="26" t="s">
        <v>441</v>
      </c>
      <c r="F461" s="25" t="s">
        <v>269</v>
      </c>
      <c r="G461" s="27">
        <v>4</v>
      </c>
      <c r="H461" s="28">
        <v>890.07</v>
      </c>
      <c r="I461" s="29" t="s">
        <v>139</v>
      </c>
      <c r="J461" s="28">
        <f t="shared" si="12"/>
        <v>996.88</v>
      </c>
      <c r="K461" s="30">
        <f t="shared" si="13"/>
        <v>3987.52</v>
      </c>
    </row>
    <row r="462" spans="1:11">
      <c r="A462" s="25" t="s">
        <v>128</v>
      </c>
      <c r="B462" s="25" t="s">
        <v>1008</v>
      </c>
      <c r="C462" s="25" t="s">
        <v>25</v>
      </c>
      <c r="D462" s="25" t="s">
        <v>443</v>
      </c>
      <c r="E462" s="26" t="s">
        <v>444</v>
      </c>
      <c r="F462" s="25" t="s">
        <v>269</v>
      </c>
      <c r="G462" s="27">
        <v>4</v>
      </c>
      <c r="H462" s="28">
        <v>3241.5</v>
      </c>
      <c r="I462" s="29" t="s">
        <v>139</v>
      </c>
      <c r="J462" s="28">
        <f t="shared" si="12"/>
        <v>3630.48</v>
      </c>
      <c r="K462" s="30">
        <f t="shared" si="13"/>
        <v>14521.92</v>
      </c>
    </row>
    <row r="463" spans="1:11">
      <c r="A463" s="25" t="s">
        <v>128</v>
      </c>
      <c r="B463" s="25" t="s">
        <v>1009</v>
      </c>
      <c r="C463" s="25" t="s">
        <v>25</v>
      </c>
      <c r="D463" s="25" t="s">
        <v>446</v>
      </c>
      <c r="E463" s="26" t="s">
        <v>447</v>
      </c>
      <c r="F463" s="25" t="s">
        <v>269</v>
      </c>
      <c r="G463" s="27">
        <v>4</v>
      </c>
      <c r="H463" s="28">
        <v>276</v>
      </c>
      <c r="I463" s="29" t="s">
        <v>139</v>
      </c>
      <c r="J463" s="28">
        <f t="shared" si="12"/>
        <v>309.12</v>
      </c>
      <c r="K463" s="30">
        <f t="shared" si="13"/>
        <v>1236.48</v>
      </c>
    </row>
    <row r="464" spans="1:11">
      <c r="A464" s="25" t="s">
        <v>128</v>
      </c>
      <c r="B464" s="25" t="s">
        <v>1010</v>
      </c>
      <c r="C464" s="25" t="s">
        <v>25</v>
      </c>
      <c r="D464" s="25" t="s">
        <v>449</v>
      </c>
      <c r="E464" s="26" t="s">
        <v>450</v>
      </c>
      <c r="F464" s="25" t="s">
        <v>269</v>
      </c>
      <c r="G464" s="27">
        <v>4</v>
      </c>
      <c r="H464" s="28">
        <v>1258.22</v>
      </c>
      <c r="I464" s="29" t="s">
        <v>139</v>
      </c>
      <c r="J464" s="28">
        <f t="shared" si="12"/>
        <v>1409.21</v>
      </c>
      <c r="K464" s="30">
        <f t="shared" si="13"/>
        <v>5636.84</v>
      </c>
    </row>
    <row r="465" spans="1:11">
      <c r="A465" s="25" t="s">
        <v>128</v>
      </c>
      <c r="B465" s="25" t="s">
        <v>1011</v>
      </c>
      <c r="C465" s="25" t="s">
        <v>25</v>
      </c>
      <c r="D465" s="25" t="s">
        <v>452</v>
      </c>
      <c r="E465" s="26" t="s">
        <v>453</v>
      </c>
      <c r="F465" s="25" t="s">
        <v>269</v>
      </c>
      <c r="G465" s="27">
        <v>4</v>
      </c>
      <c r="H465" s="28">
        <v>1241</v>
      </c>
      <c r="I465" s="29" t="s">
        <v>139</v>
      </c>
      <c r="J465" s="28">
        <f t="shared" si="12"/>
        <v>1389.92</v>
      </c>
      <c r="K465" s="30">
        <f t="shared" si="13"/>
        <v>5559.68</v>
      </c>
    </row>
    <row r="466" spans="1:11" ht="38.049999999999997">
      <c r="A466" s="25" t="s">
        <v>128</v>
      </c>
      <c r="B466" s="25" t="s">
        <v>1012</v>
      </c>
      <c r="C466" s="25" t="s">
        <v>12</v>
      </c>
      <c r="D466" s="25" t="s">
        <v>417</v>
      </c>
      <c r="E466" s="26" t="s">
        <v>44</v>
      </c>
      <c r="F466" s="25" t="s">
        <v>45</v>
      </c>
      <c r="G466" s="27">
        <v>826</v>
      </c>
      <c r="H466" s="28">
        <v>1.54</v>
      </c>
      <c r="I466" s="29" t="s">
        <v>130</v>
      </c>
      <c r="J466" s="28">
        <f t="shared" si="12"/>
        <v>1.95</v>
      </c>
      <c r="K466" s="30">
        <f t="shared" si="13"/>
        <v>1610.7</v>
      </c>
    </row>
    <row r="467" spans="1:11">
      <c r="A467" s="25" t="s">
        <v>128</v>
      </c>
      <c r="B467" s="25" t="s">
        <v>1013</v>
      </c>
      <c r="C467" s="25" t="s">
        <v>163</v>
      </c>
      <c r="D467" s="25" t="s">
        <v>121</v>
      </c>
      <c r="E467" s="26" t="s">
        <v>47</v>
      </c>
      <c r="F467" s="25" t="s">
        <v>269</v>
      </c>
      <c r="G467" s="27">
        <v>4</v>
      </c>
      <c r="H467" s="28">
        <v>187.82999999999998</v>
      </c>
      <c r="I467" s="29" t="s">
        <v>130</v>
      </c>
      <c r="J467" s="28">
        <f t="shared" si="12"/>
        <v>237.44</v>
      </c>
      <c r="K467" s="30">
        <f t="shared" si="13"/>
        <v>949.76</v>
      </c>
    </row>
    <row r="468" spans="1:11" ht="25.35">
      <c r="A468" s="25" t="s">
        <v>128</v>
      </c>
      <c r="B468" s="25" t="s">
        <v>1014</v>
      </c>
      <c r="C468" s="25" t="s">
        <v>163</v>
      </c>
      <c r="D468" s="25" t="s">
        <v>120</v>
      </c>
      <c r="E468" s="26" t="s">
        <v>429</v>
      </c>
      <c r="F468" s="25" t="s">
        <v>269</v>
      </c>
      <c r="G468" s="27">
        <v>4</v>
      </c>
      <c r="H468" s="28">
        <v>830.29</v>
      </c>
      <c r="I468" s="29" t="s">
        <v>130</v>
      </c>
      <c r="J468" s="28">
        <f t="shared" si="12"/>
        <v>1049.57</v>
      </c>
      <c r="K468" s="30">
        <f t="shared" si="13"/>
        <v>4198.28</v>
      </c>
    </row>
    <row r="469" spans="1:11">
      <c r="A469" s="32" t="s">
        <v>295</v>
      </c>
      <c r="B469" s="32" t="s">
        <v>1015</v>
      </c>
      <c r="C469" s="32"/>
      <c r="D469" s="33"/>
      <c r="E469" s="34" t="s">
        <v>1016</v>
      </c>
      <c r="F469" s="32" t="s">
        <v>129</v>
      </c>
      <c r="G469" s="35"/>
      <c r="H469" s="35"/>
      <c r="I469" s="36"/>
      <c r="J469" s="36"/>
      <c r="K469" s="36">
        <f>SUM(K470:K482)</f>
        <v>44333.579999999994</v>
      </c>
    </row>
    <row r="470" spans="1:11">
      <c r="A470" s="25" t="s">
        <v>128</v>
      </c>
      <c r="B470" s="25" t="s">
        <v>1017</v>
      </c>
      <c r="C470" s="25" t="s">
        <v>25</v>
      </c>
      <c r="D470" s="25" t="s">
        <v>326</v>
      </c>
      <c r="E470" s="26" t="s">
        <v>327</v>
      </c>
      <c r="F470" s="25" t="s">
        <v>269</v>
      </c>
      <c r="G470" s="27">
        <v>1</v>
      </c>
      <c r="H470" s="28">
        <v>900</v>
      </c>
      <c r="I470" s="29" t="s">
        <v>139</v>
      </c>
      <c r="J470" s="28">
        <f t="shared" si="12"/>
        <v>1008</v>
      </c>
      <c r="K470" s="30">
        <f t="shared" si="13"/>
        <v>1008</v>
      </c>
    </row>
    <row r="471" spans="1:11">
      <c r="A471" s="25" t="s">
        <v>128</v>
      </c>
      <c r="B471" s="25" t="s">
        <v>1018</v>
      </c>
      <c r="C471" s="25" t="s">
        <v>25</v>
      </c>
      <c r="D471" s="25" t="s">
        <v>461</v>
      </c>
      <c r="E471" s="26" t="s">
        <v>462</v>
      </c>
      <c r="F471" s="25" t="s">
        <v>269</v>
      </c>
      <c r="G471" s="27">
        <v>1</v>
      </c>
      <c r="H471" s="28">
        <v>496.1</v>
      </c>
      <c r="I471" s="29" t="s">
        <v>139</v>
      </c>
      <c r="J471" s="28">
        <f t="shared" si="12"/>
        <v>555.63</v>
      </c>
      <c r="K471" s="30">
        <f t="shared" si="13"/>
        <v>555.63</v>
      </c>
    </row>
    <row r="472" spans="1:11">
      <c r="A472" s="25" t="s">
        <v>128</v>
      </c>
      <c r="B472" s="25" t="s">
        <v>1019</v>
      </c>
      <c r="C472" s="25" t="s">
        <v>25</v>
      </c>
      <c r="D472" s="25" t="s">
        <v>464</v>
      </c>
      <c r="E472" s="26" t="s">
        <v>465</v>
      </c>
      <c r="F472" s="25" t="s">
        <v>269</v>
      </c>
      <c r="G472" s="27">
        <v>1</v>
      </c>
      <c r="H472" s="28">
        <v>1378.8</v>
      </c>
      <c r="I472" s="29" t="s">
        <v>139</v>
      </c>
      <c r="J472" s="28">
        <f t="shared" si="12"/>
        <v>1544.26</v>
      </c>
      <c r="K472" s="30">
        <f t="shared" si="13"/>
        <v>1544.26</v>
      </c>
    </row>
    <row r="473" spans="1:11">
      <c r="A473" s="25" t="s">
        <v>128</v>
      </c>
      <c r="B473" s="25" t="s">
        <v>1020</v>
      </c>
      <c r="C473" s="25" t="s">
        <v>25</v>
      </c>
      <c r="D473" s="25" t="s">
        <v>467</v>
      </c>
      <c r="E473" s="26" t="s">
        <v>468</v>
      </c>
      <c r="F473" s="25" t="s">
        <v>269</v>
      </c>
      <c r="G473" s="27">
        <v>1</v>
      </c>
      <c r="H473" s="28">
        <v>737</v>
      </c>
      <c r="I473" s="29" t="s">
        <v>139</v>
      </c>
      <c r="J473" s="28">
        <f t="shared" ref="J473:J536" si="14">IF(I473=$L$1,ROUND(H473*(1+$M$1),2),IF(I473=$L$2,ROUND(H473*(1+$M$2),2),"ERRO"))</f>
        <v>825.44</v>
      </c>
      <c r="K473" s="30">
        <f t="shared" ref="K473:K536" si="15">ROUND(J473*G473,2)</f>
        <v>825.44</v>
      </c>
    </row>
    <row r="474" spans="1:11">
      <c r="A474" s="25" t="s">
        <v>128</v>
      </c>
      <c r="B474" s="25" t="s">
        <v>1021</v>
      </c>
      <c r="C474" s="25" t="s">
        <v>25</v>
      </c>
      <c r="D474" s="25" t="s">
        <v>470</v>
      </c>
      <c r="E474" s="26" t="s">
        <v>471</v>
      </c>
      <c r="F474" s="25" t="s">
        <v>269</v>
      </c>
      <c r="G474" s="27">
        <v>2</v>
      </c>
      <c r="H474" s="28">
        <v>1911.5</v>
      </c>
      <c r="I474" s="29" t="s">
        <v>139</v>
      </c>
      <c r="J474" s="28">
        <f t="shared" si="14"/>
        <v>2140.88</v>
      </c>
      <c r="K474" s="30">
        <f t="shared" si="15"/>
        <v>4281.76</v>
      </c>
    </row>
    <row r="475" spans="1:11" ht="25.35">
      <c r="A475" s="25" t="s">
        <v>128</v>
      </c>
      <c r="B475" s="25" t="s">
        <v>1022</v>
      </c>
      <c r="C475" s="25" t="s">
        <v>25</v>
      </c>
      <c r="D475" s="25" t="s">
        <v>473</v>
      </c>
      <c r="E475" s="26" t="s">
        <v>474</v>
      </c>
      <c r="F475" s="25" t="s">
        <v>269</v>
      </c>
      <c r="G475" s="27">
        <v>2</v>
      </c>
      <c r="H475" s="28">
        <v>1500</v>
      </c>
      <c r="I475" s="29" t="s">
        <v>139</v>
      </c>
      <c r="J475" s="28">
        <f t="shared" si="14"/>
        <v>1680</v>
      </c>
      <c r="K475" s="30">
        <f t="shared" si="15"/>
        <v>3360</v>
      </c>
    </row>
    <row r="476" spans="1:11">
      <c r="A476" s="25" t="s">
        <v>128</v>
      </c>
      <c r="B476" s="25" t="s">
        <v>1023</v>
      </c>
      <c r="C476" s="25" t="s">
        <v>25</v>
      </c>
      <c r="D476" s="25" t="s">
        <v>476</v>
      </c>
      <c r="E476" s="26" t="s">
        <v>477</v>
      </c>
      <c r="F476" s="25" t="s">
        <v>269</v>
      </c>
      <c r="G476" s="27">
        <v>1</v>
      </c>
      <c r="H476" s="28">
        <v>17303.66</v>
      </c>
      <c r="I476" s="29" t="s">
        <v>139</v>
      </c>
      <c r="J476" s="28">
        <f t="shared" si="14"/>
        <v>19380.099999999999</v>
      </c>
      <c r="K476" s="30">
        <f t="shared" si="15"/>
        <v>19380.099999999999</v>
      </c>
    </row>
    <row r="477" spans="1:11" ht="38.049999999999997">
      <c r="A477" s="25" t="s">
        <v>128</v>
      </c>
      <c r="B477" s="25" t="s">
        <v>1024</v>
      </c>
      <c r="C477" s="25" t="s">
        <v>12</v>
      </c>
      <c r="D477" s="25" t="s">
        <v>417</v>
      </c>
      <c r="E477" s="26" t="s">
        <v>44</v>
      </c>
      <c r="F477" s="25" t="s">
        <v>45</v>
      </c>
      <c r="G477" s="27">
        <v>322.89999999999998</v>
      </c>
      <c r="H477" s="28">
        <v>1.54</v>
      </c>
      <c r="I477" s="29" t="s">
        <v>130</v>
      </c>
      <c r="J477" s="28">
        <f t="shared" si="14"/>
        <v>1.95</v>
      </c>
      <c r="K477" s="30">
        <f t="shared" si="15"/>
        <v>629.66</v>
      </c>
    </row>
    <row r="478" spans="1:11">
      <c r="A478" s="25" t="s">
        <v>128</v>
      </c>
      <c r="B478" s="25" t="s">
        <v>1025</v>
      </c>
      <c r="C478" s="25" t="s">
        <v>163</v>
      </c>
      <c r="D478" s="25" t="s">
        <v>480</v>
      </c>
      <c r="E478" s="26" t="s">
        <v>50</v>
      </c>
      <c r="F478" s="25" t="s">
        <v>269</v>
      </c>
      <c r="G478" s="27">
        <v>2</v>
      </c>
      <c r="H478" s="28">
        <v>462.59000000000003</v>
      </c>
      <c r="I478" s="29" t="s">
        <v>130</v>
      </c>
      <c r="J478" s="28">
        <f t="shared" si="14"/>
        <v>584.76</v>
      </c>
      <c r="K478" s="30">
        <f t="shared" si="15"/>
        <v>1169.52</v>
      </c>
    </row>
    <row r="479" spans="1:11" ht="38.049999999999997">
      <c r="A479" s="25" t="s">
        <v>128</v>
      </c>
      <c r="B479" s="25" t="s">
        <v>1026</v>
      </c>
      <c r="C479" s="25" t="s">
        <v>12</v>
      </c>
      <c r="D479" s="25" t="s">
        <v>482</v>
      </c>
      <c r="E479" s="26" t="s">
        <v>483</v>
      </c>
      <c r="F479" s="25" t="s">
        <v>48</v>
      </c>
      <c r="G479" s="27">
        <v>1</v>
      </c>
      <c r="H479" s="28">
        <v>5146.47</v>
      </c>
      <c r="I479" s="29" t="s">
        <v>130</v>
      </c>
      <c r="J479" s="28">
        <f t="shared" si="14"/>
        <v>6505.65</v>
      </c>
      <c r="K479" s="30">
        <f t="shared" si="15"/>
        <v>6505.65</v>
      </c>
    </row>
    <row r="480" spans="1:11" ht="38.049999999999997">
      <c r="A480" s="25" t="s">
        <v>128</v>
      </c>
      <c r="B480" s="25" t="s">
        <v>1027</v>
      </c>
      <c r="C480" s="25" t="s">
        <v>12</v>
      </c>
      <c r="D480" s="25" t="s">
        <v>485</v>
      </c>
      <c r="E480" s="26" t="s">
        <v>486</v>
      </c>
      <c r="F480" s="25" t="s">
        <v>62</v>
      </c>
      <c r="G480" s="27">
        <v>1</v>
      </c>
      <c r="H480" s="28">
        <v>1957.65</v>
      </c>
      <c r="I480" s="29" t="s">
        <v>130</v>
      </c>
      <c r="J480" s="28">
        <f t="shared" si="14"/>
        <v>2474.67</v>
      </c>
      <c r="K480" s="30">
        <f t="shared" si="15"/>
        <v>2474.67</v>
      </c>
    </row>
    <row r="481" spans="1:11" ht="38.049999999999997">
      <c r="A481" s="25" t="s">
        <v>128</v>
      </c>
      <c r="B481" s="25" t="s">
        <v>1028</v>
      </c>
      <c r="C481" s="25" t="s">
        <v>12</v>
      </c>
      <c r="D481" s="25" t="s">
        <v>488</v>
      </c>
      <c r="E481" s="26" t="s">
        <v>489</v>
      </c>
      <c r="F481" s="25" t="s">
        <v>15</v>
      </c>
      <c r="G481" s="27">
        <v>5.25</v>
      </c>
      <c r="H481" s="28">
        <v>75.3</v>
      </c>
      <c r="I481" s="29" t="s">
        <v>130</v>
      </c>
      <c r="J481" s="28">
        <f t="shared" si="14"/>
        <v>95.19</v>
      </c>
      <c r="K481" s="30">
        <f t="shared" si="15"/>
        <v>499.75</v>
      </c>
    </row>
    <row r="482" spans="1:11" ht="25.35">
      <c r="A482" s="25" t="s">
        <v>128</v>
      </c>
      <c r="B482" s="25" t="s">
        <v>1029</v>
      </c>
      <c r="C482" s="25" t="s">
        <v>163</v>
      </c>
      <c r="D482" s="25" t="s">
        <v>120</v>
      </c>
      <c r="E482" s="26" t="s">
        <v>429</v>
      </c>
      <c r="F482" s="25" t="s">
        <v>269</v>
      </c>
      <c r="G482" s="27">
        <v>2</v>
      </c>
      <c r="H482" s="28">
        <v>830.29</v>
      </c>
      <c r="I482" s="29" t="s">
        <v>130</v>
      </c>
      <c r="J482" s="28">
        <f t="shared" si="14"/>
        <v>1049.57</v>
      </c>
      <c r="K482" s="30">
        <f t="shared" si="15"/>
        <v>2099.14</v>
      </c>
    </row>
    <row r="483" spans="1:11">
      <c r="A483" s="18" t="s">
        <v>134</v>
      </c>
      <c r="B483" s="18" t="s">
        <v>113</v>
      </c>
      <c r="C483" s="18"/>
      <c r="D483" s="23"/>
      <c r="E483" s="23" t="s">
        <v>1030</v>
      </c>
      <c r="F483" s="23" t="s">
        <v>129</v>
      </c>
      <c r="G483" s="23"/>
      <c r="H483" s="23"/>
      <c r="I483" s="23"/>
      <c r="J483" s="23"/>
      <c r="K483" s="24">
        <f>K484++K504+K613</f>
        <v>1439078.2</v>
      </c>
    </row>
    <row r="484" spans="1:11" ht="25.35">
      <c r="A484" s="32" t="s">
        <v>170</v>
      </c>
      <c r="B484" s="32" t="s">
        <v>114</v>
      </c>
      <c r="C484" s="32"/>
      <c r="D484" s="33"/>
      <c r="E484" s="34" t="s">
        <v>1031</v>
      </c>
      <c r="F484" s="32" t="s">
        <v>129</v>
      </c>
      <c r="G484" s="35"/>
      <c r="H484" s="35"/>
      <c r="I484" s="36"/>
      <c r="J484" s="36"/>
      <c r="K484" s="36">
        <f>K485+K496+K502</f>
        <v>1039884.3500000001</v>
      </c>
    </row>
    <row r="485" spans="1:11">
      <c r="A485" s="32" t="s">
        <v>295</v>
      </c>
      <c r="B485" s="32" t="s">
        <v>1032</v>
      </c>
      <c r="C485" s="32"/>
      <c r="D485" s="33"/>
      <c r="E485" s="34" t="s">
        <v>494</v>
      </c>
      <c r="F485" s="32" t="s">
        <v>129</v>
      </c>
      <c r="G485" s="35"/>
      <c r="H485" s="35"/>
      <c r="I485" s="36"/>
      <c r="J485" s="36"/>
      <c r="K485" s="36">
        <f>SUM(K486:K495)</f>
        <v>155408.47000000003</v>
      </c>
    </row>
    <row r="486" spans="1:11" ht="50.7">
      <c r="A486" s="25" t="s">
        <v>128</v>
      </c>
      <c r="B486" s="25" t="s">
        <v>1033</v>
      </c>
      <c r="C486" s="25" t="s">
        <v>12</v>
      </c>
      <c r="D486" s="25" t="s">
        <v>496</v>
      </c>
      <c r="E486" s="26" t="s">
        <v>497</v>
      </c>
      <c r="F486" s="25" t="s">
        <v>55</v>
      </c>
      <c r="G486" s="27">
        <v>1250</v>
      </c>
      <c r="H486" s="28">
        <v>17.18</v>
      </c>
      <c r="I486" s="29" t="s">
        <v>130</v>
      </c>
      <c r="J486" s="28">
        <f t="shared" si="14"/>
        <v>21.72</v>
      </c>
      <c r="K486" s="30">
        <f t="shared" si="15"/>
        <v>27150</v>
      </c>
    </row>
    <row r="487" spans="1:11" ht="25.35">
      <c r="A487" s="25" t="s">
        <v>128</v>
      </c>
      <c r="B487" s="25" t="s">
        <v>1034</v>
      </c>
      <c r="C487" s="25" t="s">
        <v>12</v>
      </c>
      <c r="D487" s="25" t="s">
        <v>499</v>
      </c>
      <c r="E487" s="26" t="s">
        <v>500</v>
      </c>
      <c r="F487" s="25" t="s">
        <v>55</v>
      </c>
      <c r="G487" s="27">
        <v>1250</v>
      </c>
      <c r="H487" s="28">
        <v>71.12</v>
      </c>
      <c r="I487" s="29" t="s">
        <v>130</v>
      </c>
      <c r="J487" s="28">
        <f t="shared" si="14"/>
        <v>89.9</v>
      </c>
      <c r="K487" s="30">
        <f t="shared" si="15"/>
        <v>112375</v>
      </c>
    </row>
    <row r="488" spans="1:11" ht="25.35">
      <c r="A488" s="25" t="s">
        <v>128</v>
      </c>
      <c r="B488" s="25" t="s">
        <v>1035</v>
      </c>
      <c r="C488" s="25" t="s">
        <v>12</v>
      </c>
      <c r="D488" s="25" t="s">
        <v>502</v>
      </c>
      <c r="E488" s="26" t="s">
        <v>503</v>
      </c>
      <c r="F488" s="25" t="s">
        <v>124</v>
      </c>
      <c r="G488" s="27">
        <v>7500</v>
      </c>
      <c r="H488" s="28">
        <v>0.87</v>
      </c>
      <c r="I488" s="29" t="s">
        <v>130</v>
      </c>
      <c r="J488" s="28">
        <f t="shared" si="14"/>
        <v>1.1000000000000001</v>
      </c>
      <c r="K488" s="30">
        <f t="shared" si="15"/>
        <v>8250</v>
      </c>
    </row>
    <row r="489" spans="1:11" ht="38.049999999999997">
      <c r="A489" s="25" t="s">
        <v>128</v>
      </c>
      <c r="B489" s="25" t="s">
        <v>1036</v>
      </c>
      <c r="C489" s="25" t="s">
        <v>12</v>
      </c>
      <c r="D489" s="25" t="s">
        <v>505</v>
      </c>
      <c r="E489" s="26" t="s">
        <v>506</v>
      </c>
      <c r="F489" s="25" t="s">
        <v>62</v>
      </c>
      <c r="G489" s="27">
        <v>2</v>
      </c>
      <c r="H489" s="28">
        <v>254.52</v>
      </c>
      <c r="I489" s="29" t="s">
        <v>130</v>
      </c>
      <c r="J489" s="28">
        <f t="shared" si="14"/>
        <v>321.74</v>
      </c>
      <c r="K489" s="30">
        <f t="shared" si="15"/>
        <v>643.48</v>
      </c>
    </row>
    <row r="490" spans="1:11" ht="38.049999999999997">
      <c r="A490" s="25" t="s">
        <v>128</v>
      </c>
      <c r="B490" s="25" t="s">
        <v>1037</v>
      </c>
      <c r="C490" s="25" t="s">
        <v>12</v>
      </c>
      <c r="D490" s="25" t="s">
        <v>103</v>
      </c>
      <c r="E490" s="26" t="s">
        <v>508</v>
      </c>
      <c r="F490" s="25" t="s">
        <v>45</v>
      </c>
      <c r="G490" s="27">
        <v>5.6</v>
      </c>
      <c r="H490" s="28">
        <v>12.19</v>
      </c>
      <c r="I490" s="29" t="s">
        <v>130</v>
      </c>
      <c r="J490" s="28">
        <f t="shared" si="14"/>
        <v>15.41</v>
      </c>
      <c r="K490" s="30">
        <f t="shared" si="15"/>
        <v>86.3</v>
      </c>
    </row>
    <row r="491" spans="1:11" ht="38.049999999999997">
      <c r="A491" s="25" t="s">
        <v>128</v>
      </c>
      <c r="B491" s="25" t="s">
        <v>1038</v>
      </c>
      <c r="C491" s="25" t="s">
        <v>12</v>
      </c>
      <c r="D491" s="25" t="s">
        <v>105</v>
      </c>
      <c r="E491" s="26" t="s">
        <v>510</v>
      </c>
      <c r="F491" s="25" t="s">
        <v>45</v>
      </c>
      <c r="G491" s="27">
        <v>4.2</v>
      </c>
      <c r="H491" s="28">
        <v>9.73</v>
      </c>
      <c r="I491" s="29" t="s">
        <v>130</v>
      </c>
      <c r="J491" s="28">
        <f t="shared" si="14"/>
        <v>12.3</v>
      </c>
      <c r="K491" s="30">
        <f t="shared" si="15"/>
        <v>51.66</v>
      </c>
    </row>
    <row r="492" spans="1:11" ht="25.35">
      <c r="A492" s="25" t="s">
        <v>128</v>
      </c>
      <c r="B492" s="25" t="s">
        <v>1039</v>
      </c>
      <c r="C492" s="25" t="s">
        <v>12</v>
      </c>
      <c r="D492" s="25" t="s">
        <v>512</v>
      </c>
      <c r="E492" s="26" t="s">
        <v>513</v>
      </c>
      <c r="F492" s="25" t="s">
        <v>15</v>
      </c>
      <c r="G492" s="27">
        <v>34.200000000000003</v>
      </c>
      <c r="H492" s="28">
        <v>71.989999999999995</v>
      </c>
      <c r="I492" s="29" t="s">
        <v>130</v>
      </c>
      <c r="J492" s="28">
        <f t="shared" si="14"/>
        <v>91</v>
      </c>
      <c r="K492" s="30">
        <f t="shared" si="15"/>
        <v>3112.2</v>
      </c>
    </row>
    <row r="493" spans="1:11" ht="25.35">
      <c r="A493" s="25" t="s">
        <v>128</v>
      </c>
      <c r="B493" s="25" t="s">
        <v>1040</v>
      </c>
      <c r="C493" s="25" t="s">
        <v>12</v>
      </c>
      <c r="D493" s="25" t="s">
        <v>515</v>
      </c>
      <c r="E493" s="26" t="s">
        <v>516</v>
      </c>
      <c r="F493" s="25" t="s">
        <v>45</v>
      </c>
      <c r="G493" s="27">
        <v>44.2</v>
      </c>
      <c r="H493" s="28">
        <v>12.1</v>
      </c>
      <c r="I493" s="29" t="s">
        <v>130</v>
      </c>
      <c r="J493" s="28">
        <f t="shared" si="14"/>
        <v>15.3</v>
      </c>
      <c r="K493" s="30">
        <f t="shared" si="15"/>
        <v>676.26</v>
      </c>
    </row>
    <row r="494" spans="1:11" ht="25.35">
      <c r="A494" s="25" t="s">
        <v>128</v>
      </c>
      <c r="B494" s="25" t="s">
        <v>1041</v>
      </c>
      <c r="C494" s="25" t="s">
        <v>12</v>
      </c>
      <c r="D494" s="25" t="s">
        <v>518</v>
      </c>
      <c r="E494" s="26" t="s">
        <v>519</v>
      </c>
      <c r="F494" s="25" t="s">
        <v>45</v>
      </c>
      <c r="G494" s="27">
        <v>103</v>
      </c>
      <c r="H494" s="28">
        <v>9.74</v>
      </c>
      <c r="I494" s="29" t="s">
        <v>130</v>
      </c>
      <c r="J494" s="28">
        <f t="shared" si="14"/>
        <v>12.31</v>
      </c>
      <c r="K494" s="30">
        <f t="shared" si="15"/>
        <v>1267.93</v>
      </c>
    </row>
    <row r="495" spans="1:11" ht="38.049999999999997">
      <c r="A495" s="25" t="s">
        <v>128</v>
      </c>
      <c r="B495" s="25" t="s">
        <v>1042</v>
      </c>
      <c r="C495" s="25" t="s">
        <v>12</v>
      </c>
      <c r="D495" s="25" t="s">
        <v>194</v>
      </c>
      <c r="E495" s="26" t="s">
        <v>195</v>
      </c>
      <c r="F495" s="25" t="s">
        <v>55</v>
      </c>
      <c r="G495" s="27">
        <v>3.4</v>
      </c>
      <c r="H495" s="28">
        <v>417.79</v>
      </c>
      <c r="I495" s="29" t="s">
        <v>130</v>
      </c>
      <c r="J495" s="28">
        <f t="shared" si="14"/>
        <v>528.13</v>
      </c>
      <c r="K495" s="30">
        <f t="shared" si="15"/>
        <v>1795.64</v>
      </c>
    </row>
    <row r="496" spans="1:11">
      <c r="A496" s="32" t="s">
        <v>295</v>
      </c>
      <c r="B496" s="32" t="s">
        <v>1043</v>
      </c>
      <c r="C496" s="32"/>
      <c r="D496" s="33"/>
      <c r="E496" s="34" t="s">
        <v>1044</v>
      </c>
      <c r="F496" s="32" t="s">
        <v>129</v>
      </c>
      <c r="G496" s="35"/>
      <c r="H496" s="28"/>
      <c r="I496" s="36"/>
      <c r="J496" s="36"/>
      <c r="K496" s="36">
        <f>SUM(K497:K501)</f>
        <v>37755.879999999997</v>
      </c>
    </row>
    <row r="497" spans="1:11" ht="25.35">
      <c r="A497" s="25" t="s">
        <v>128</v>
      </c>
      <c r="B497" s="25" t="s">
        <v>1045</v>
      </c>
      <c r="C497" s="25" t="s">
        <v>12</v>
      </c>
      <c r="D497" s="25" t="s">
        <v>524</v>
      </c>
      <c r="E497" s="26" t="s">
        <v>525</v>
      </c>
      <c r="F497" s="25" t="s">
        <v>15</v>
      </c>
      <c r="G497" s="27">
        <v>298.60000000000002</v>
      </c>
      <c r="H497" s="28">
        <v>43.08</v>
      </c>
      <c r="I497" s="29" t="s">
        <v>130</v>
      </c>
      <c r="J497" s="28">
        <f t="shared" si="14"/>
        <v>54.46</v>
      </c>
      <c r="K497" s="30">
        <f t="shared" si="15"/>
        <v>16261.76</v>
      </c>
    </row>
    <row r="498" spans="1:11" ht="38.049999999999997">
      <c r="A498" s="25" t="s">
        <v>128</v>
      </c>
      <c r="B498" s="25" t="s">
        <v>1046</v>
      </c>
      <c r="C498" s="25" t="s">
        <v>163</v>
      </c>
      <c r="D498" s="25" t="s">
        <v>119</v>
      </c>
      <c r="E498" s="26" t="s">
        <v>527</v>
      </c>
      <c r="F498" s="25" t="s">
        <v>62</v>
      </c>
      <c r="G498" s="27">
        <v>118</v>
      </c>
      <c r="H498" s="28">
        <v>29.470000000000002</v>
      </c>
      <c r="I498" s="29" t="s">
        <v>130</v>
      </c>
      <c r="J498" s="28">
        <f t="shared" si="14"/>
        <v>37.25</v>
      </c>
      <c r="K498" s="30">
        <f t="shared" si="15"/>
        <v>4395.5</v>
      </c>
    </row>
    <row r="499" spans="1:11">
      <c r="A499" s="25" t="s">
        <v>128</v>
      </c>
      <c r="B499" s="25" t="s">
        <v>1047</v>
      </c>
      <c r="C499" s="25" t="s">
        <v>12</v>
      </c>
      <c r="D499" s="25" t="s">
        <v>529</v>
      </c>
      <c r="E499" s="26" t="s">
        <v>530</v>
      </c>
      <c r="F499" s="25" t="s">
        <v>55</v>
      </c>
      <c r="G499" s="27">
        <v>44.8</v>
      </c>
      <c r="H499" s="28">
        <v>114.22</v>
      </c>
      <c r="I499" s="29" t="s">
        <v>130</v>
      </c>
      <c r="J499" s="28">
        <f t="shared" si="14"/>
        <v>144.38999999999999</v>
      </c>
      <c r="K499" s="30">
        <f t="shared" si="15"/>
        <v>6468.67</v>
      </c>
    </row>
    <row r="500" spans="1:11">
      <c r="A500" s="25" t="s">
        <v>128</v>
      </c>
      <c r="B500" s="25" t="s">
        <v>1048</v>
      </c>
      <c r="C500" s="25" t="s">
        <v>12</v>
      </c>
      <c r="D500" s="25" t="s">
        <v>532</v>
      </c>
      <c r="E500" s="26" t="s">
        <v>533</v>
      </c>
      <c r="F500" s="25" t="s">
        <v>15</v>
      </c>
      <c r="G500" s="27">
        <v>298.60000000000002</v>
      </c>
      <c r="H500" s="28">
        <v>5.94</v>
      </c>
      <c r="I500" s="29" t="s">
        <v>130</v>
      </c>
      <c r="J500" s="28">
        <f t="shared" si="14"/>
        <v>7.51</v>
      </c>
      <c r="K500" s="30">
        <f t="shared" si="15"/>
        <v>2242.4899999999998</v>
      </c>
    </row>
    <row r="501" spans="1:11">
      <c r="A501" s="25" t="s">
        <v>128</v>
      </c>
      <c r="B501" s="25" t="s">
        <v>1049</v>
      </c>
      <c r="C501" s="25" t="s">
        <v>12</v>
      </c>
      <c r="D501" s="25" t="s">
        <v>535</v>
      </c>
      <c r="E501" s="26" t="s">
        <v>536</v>
      </c>
      <c r="F501" s="25" t="s">
        <v>55</v>
      </c>
      <c r="G501" s="27">
        <v>89.6</v>
      </c>
      <c r="H501" s="28">
        <v>74.05</v>
      </c>
      <c r="I501" s="29" t="s">
        <v>130</v>
      </c>
      <c r="J501" s="28">
        <f t="shared" si="14"/>
        <v>93.61</v>
      </c>
      <c r="K501" s="30">
        <f t="shared" si="15"/>
        <v>8387.4599999999991</v>
      </c>
    </row>
    <row r="502" spans="1:11">
      <c r="A502" s="32" t="s">
        <v>295</v>
      </c>
      <c r="B502" s="32" t="s">
        <v>1050</v>
      </c>
      <c r="C502" s="32"/>
      <c r="D502" s="33"/>
      <c r="E502" s="34" t="s">
        <v>1051</v>
      </c>
      <c r="F502" s="32" t="s">
        <v>129</v>
      </c>
      <c r="G502" s="35"/>
      <c r="H502" s="35"/>
      <c r="I502" s="36"/>
      <c r="J502" s="36"/>
      <c r="K502" s="36">
        <f>SUM(K503)</f>
        <v>846720</v>
      </c>
    </row>
    <row r="503" spans="1:11" ht="76.05">
      <c r="A503" s="25" t="s">
        <v>128</v>
      </c>
      <c r="B503" s="25" t="s">
        <v>1052</v>
      </c>
      <c r="C503" s="25" t="s">
        <v>25</v>
      </c>
      <c r="D503" s="25" t="s">
        <v>540</v>
      </c>
      <c r="E503" s="26" t="s">
        <v>541</v>
      </c>
      <c r="F503" s="25" t="s">
        <v>269</v>
      </c>
      <c r="G503" s="27">
        <v>1</v>
      </c>
      <c r="H503" s="28">
        <v>756000</v>
      </c>
      <c r="I503" s="29" t="s">
        <v>139</v>
      </c>
      <c r="J503" s="28">
        <f t="shared" si="14"/>
        <v>846720</v>
      </c>
      <c r="K503" s="30">
        <f t="shared" si="15"/>
        <v>846720</v>
      </c>
    </row>
    <row r="504" spans="1:11" ht="25.35">
      <c r="A504" s="32" t="s">
        <v>170</v>
      </c>
      <c r="B504" s="32" t="s">
        <v>115</v>
      </c>
      <c r="C504" s="32"/>
      <c r="D504" s="33"/>
      <c r="E504" s="34" t="s">
        <v>1053</v>
      </c>
      <c r="F504" s="32" t="s">
        <v>129</v>
      </c>
      <c r="G504" s="35"/>
      <c r="H504" s="35"/>
      <c r="I504" s="36"/>
      <c r="J504" s="36"/>
      <c r="K504" s="36">
        <f>K505+K522+K533+K568</f>
        <v>354362.47</v>
      </c>
    </row>
    <row r="505" spans="1:11">
      <c r="A505" s="32" t="s">
        <v>295</v>
      </c>
      <c r="B505" s="32" t="s">
        <v>1054</v>
      </c>
      <c r="C505" s="32"/>
      <c r="D505" s="33"/>
      <c r="E505" s="34" t="s">
        <v>1055</v>
      </c>
      <c r="F505" s="32" t="s">
        <v>129</v>
      </c>
      <c r="G505" s="35"/>
      <c r="H505" s="35"/>
      <c r="I505" s="36"/>
      <c r="J505" s="36"/>
      <c r="K505" s="36">
        <f>SUM(K506:K521)</f>
        <v>27405.68</v>
      </c>
    </row>
    <row r="506" spans="1:11" ht="25.35">
      <c r="A506" s="25" t="s">
        <v>128</v>
      </c>
      <c r="B506" s="25" t="s">
        <v>1056</v>
      </c>
      <c r="C506" s="25" t="s">
        <v>25</v>
      </c>
      <c r="D506" s="25" t="s">
        <v>604</v>
      </c>
      <c r="E506" s="26" t="s">
        <v>605</v>
      </c>
      <c r="F506" s="25" t="s">
        <v>548</v>
      </c>
      <c r="G506" s="27">
        <v>1</v>
      </c>
      <c r="H506" s="28">
        <v>1500</v>
      </c>
      <c r="I506" s="29" t="s">
        <v>130</v>
      </c>
      <c r="J506" s="28">
        <f t="shared" si="14"/>
        <v>1896.15</v>
      </c>
      <c r="K506" s="30">
        <f t="shared" si="15"/>
        <v>1896.15</v>
      </c>
    </row>
    <row r="507" spans="1:11" ht="50.7">
      <c r="A507" s="25" t="s">
        <v>128</v>
      </c>
      <c r="B507" s="25" t="s">
        <v>1057</v>
      </c>
      <c r="C507" s="25" t="s">
        <v>12</v>
      </c>
      <c r="D507" s="25" t="s">
        <v>607</v>
      </c>
      <c r="E507" s="26" t="s">
        <v>608</v>
      </c>
      <c r="F507" s="25" t="s">
        <v>62</v>
      </c>
      <c r="G507" s="27">
        <v>54</v>
      </c>
      <c r="H507" s="28">
        <v>63.5</v>
      </c>
      <c r="I507" s="29" t="s">
        <v>130</v>
      </c>
      <c r="J507" s="28">
        <f t="shared" si="14"/>
        <v>80.27</v>
      </c>
      <c r="K507" s="30">
        <f t="shared" si="15"/>
        <v>4334.58</v>
      </c>
    </row>
    <row r="508" spans="1:11" ht="25.35">
      <c r="A508" s="25" t="s">
        <v>128</v>
      </c>
      <c r="B508" s="25" t="s">
        <v>1058</v>
      </c>
      <c r="C508" s="25" t="s">
        <v>12</v>
      </c>
      <c r="D508" s="25" t="s">
        <v>553</v>
      </c>
      <c r="E508" s="26" t="s">
        <v>554</v>
      </c>
      <c r="F508" s="25" t="s">
        <v>55</v>
      </c>
      <c r="G508" s="27">
        <v>1.1000000000000001</v>
      </c>
      <c r="H508" s="28">
        <v>110.99</v>
      </c>
      <c r="I508" s="29" t="s">
        <v>130</v>
      </c>
      <c r="J508" s="28">
        <f t="shared" si="14"/>
        <v>140.30000000000001</v>
      </c>
      <c r="K508" s="30">
        <f t="shared" si="15"/>
        <v>154.33000000000001</v>
      </c>
    </row>
    <row r="509" spans="1:11" ht="25.35">
      <c r="A509" s="25" t="s">
        <v>128</v>
      </c>
      <c r="B509" s="25" t="s">
        <v>1059</v>
      </c>
      <c r="C509" s="25" t="s">
        <v>12</v>
      </c>
      <c r="D509" s="25" t="s">
        <v>611</v>
      </c>
      <c r="E509" s="26" t="s">
        <v>612</v>
      </c>
      <c r="F509" s="25" t="s">
        <v>48</v>
      </c>
      <c r="G509" s="27">
        <v>9</v>
      </c>
      <c r="H509" s="28">
        <v>16.78</v>
      </c>
      <c r="I509" s="29" t="s">
        <v>130</v>
      </c>
      <c r="J509" s="28">
        <f t="shared" si="14"/>
        <v>21.21</v>
      </c>
      <c r="K509" s="30">
        <f t="shared" si="15"/>
        <v>190.89</v>
      </c>
    </row>
    <row r="510" spans="1:11" ht="38.049999999999997">
      <c r="A510" s="25" t="s">
        <v>128</v>
      </c>
      <c r="B510" s="25" t="s">
        <v>1060</v>
      </c>
      <c r="C510" s="25" t="s">
        <v>12</v>
      </c>
      <c r="D510" s="25" t="s">
        <v>103</v>
      </c>
      <c r="E510" s="26" t="s">
        <v>508</v>
      </c>
      <c r="F510" s="25" t="s">
        <v>45</v>
      </c>
      <c r="G510" s="27">
        <v>101.8</v>
      </c>
      <c r="H510" s="28">
        <v>12.19</v>
      </c>
      <c r="I510" s="29" t="s">
        <v>130</v>
      </c>
      <c r="J510" s="28">
        <f t="shared" si="14"/>
        <v>15.41</v>
      </c>
      <c r="K510" s="30">
        <f t="shared" si="15"/>
        <v>1568.74</v>
      </c>
    </row>
    <row r="511" spans="1:11" ht="38.049999999999997">
      <c r="A511" s="25" t="s">
        <v>128</v>
      </c>
      <c r="B511" s="25" t="s">
        <v>1061</v>
      </c>
      <c r="C511" s="25" t="s">
        <v>12</v>
      </c>
      <c r="D511" s="25" t="s">
        <v>104</v>
      </c>
      <c r="E511" s="26" t="s">
        <v>615</v>
      </c>
      <c r="F511" s="25" t="s">
        <v>45</v>
      </c>
      <c r="G511" s="27">
        <v>96.7</v>
      </c>
      <c r="H511" s="28">
        <v>10.4</v>
      </c>
      <c r="I511" s="29" t="s">
        <v>130</v>
      </c>
      <c r="J511" s="28">
        <f t="shared" si="14"/>
        <v>13.15</v>
      </c>
      <c r="K511" s="30">
        <f t="shared" si="15"/>
        <v>1271.6099999999999</v>
      </c>
    </row>
    <row r="512" spans="1:11" ht="38.049999999999997">
      <c r="A512" s="25" t="s">
        <v>128</v>
      </c>
      <c r="B512" s="25" t="s">
        <v>1062</v>
      </c>
      <c r="C512" s="25" t="s">
        <v>12</v>
      </c>
      <c r="D512" s="25" t="s">
        <v>105</v>
      </c>
      <c r="E512" s="26" t="s">
        <v>510</v>
      </c>
      <c r="F512" s="25" t="s">
        <v>45</v>
      </c>
      <c r="G512" s="27">
        <v>113</v>
      </c>
      <c r="H512" s="28">
        <v>9.73</v>
      </c>
      <c r="I512" s="29" t="s">
        <v>130</v>
      </c>
      <c r="J512" s="28">
        <f t="shared" si="14"/>
        <v>12.3</v>
      </c>
      <c r="K512" s="30">
        <f t="shared" si="15"/>
        <v>1389.9</v>
      </c>
    </row>
    <row r="513" spans="1:11" ht="38.049999999999997">
      <c r="A513" s="25" t="s">
        <v>128</v>
      </c>
      <c r="B513" s="25" t="s">
        <v>1063</v>
      </c>
      <c r="C513" s="25" t="s">
        <v>12</v>
      </c>
      <c r="D513" s="25" t="s">
        <v>106</v>
      </c>
      <c r="E513" s="26" t="s">
        <v>618</v>
      </c>
      <c r="F513" s="25" t="s">
        <v>45</v>
      </c>
      <c r="G513" s="27">
        <v>121.5</v>
      </c>
      <c r="H513" s="28">
        <v>7.84</v>
      </c>
      <c r="I513" s="29" t="s">
        <v>130</v>
      </c>
      <c r="J513" s="28">
        <f t="shared" si="14"/>
        <v>9.91</v>
      </c>
      <c r="K513" s="30">
        <f t="shared" si="15"/>
        <v>1204.07</v>
      </c>
    </row>
    <row r="514" spans="1:11" ht="38.049999999999997">
      <c r="A514" s="25" t="s">
        <v>128</v>
      </c>
      <c r="B514" s="25" t="s">
        <v>1064</v>
      </c>
      <c r="C514" s="25" t="s">
        <v>12</v>
      </c>
      <c r="D514" s="25" t="s">
        <v>107</v>
      </c>
      <c r="E514" s="26" t="s">
        <v>620</v>
      </c>
      <c r="F514" s="25" t="s">
        <v>45</v>
      </c>
      <c r="G514" s="27">
        <v>79.7</v>
      </c>
      <c r="H514" s="28">
        <v>6.85</v>
      </c>
      <c r="I514" s="29" t="s">
        <v>130</v>
      </c>
      <c r="J514" s="28">
        <f t="shared" si="14"/>
        <v>8.66</v>
      </c>
      <c r="K514" s="30">
        <f t="shared" si="15"/>
        <v>690.2</v>
      </c>
    </row>
    <row r="515" spans="1:11" ht="50.7">
      <c r="A515" s="25" t="s">
        <v>128</v>
      </c>
      <c r="B515" s="25" t="s">
        <v>1065</v>
      </c>
      <c r="C515" s="25" t="s">
        <v>12</v>
      </c>
      <c r="D515" s="25" t="s">
        <v>622</v>
      </c>
      <c r="E515" s="26" t="s">
        <v>623</v>
      </c>
      <c r="F515" s="25" t="s">
        <v>15</v>
      </c>
      <c r="G515" s="27">
        <v>23.6</v>
      </c>
      <c r="H515" s="28">
        <v>99.1</v>
      </c>
      <c r="I515" s="29" t="s">
        <v>130</v>
      </c>
      <c r="J515" s="28">
        <f t="shared" si="14"/>
        <v>125.27</v>
      </c>
      <c r="K515" s="30">
        <f t="shared" si="15"/>
        <v>2956.37</v>
      </c>
    </row>
    <row r="516" spans="1:11" ht="38.049999999999997">
      <c r="A516" s="25" t="s">
        <v>128</v>
      </c>
      <c r="B516" s="25" t="s">
        <v>1066</v>
      </c>
      <c r="C516" s="25" t="s">
        <v>12</v>
      </c>
      <c r="D516" s="25" t="s">
        <v>625</v>
      </c>
      <c r="E516" s="26" t="s">
        <v>626</v>
      </c>
      <c r="F516" s="25" t="s">
        <v>15</v>
      </c>
      <c r="G516" s="27">
        <v>42.4</v>
      </c>
      <c r="H516" s="28">
        <v>85.38</v>
      </c>
      <c r="I516" s="29" t="s">
        <v>130</v>
      </c>
      <c r="J516" s="28">
        <f t="shared" si="14"/>
        <v>107.93</v>
      </c>
      <c r="K516" s="30">
        <f t="shared" si="15"/>
        <v>4576.2299999999996</v>
      </c>
    </row>
    <row r="517" spans="1:11" ht="25.35">
      <c r="A517" s="25" t="s">
        <v>128</v>
      </c>
      <c r="B517" s="25" t="s">
        <v>1067</v>
      </c>
      <c r="C517" s="25" t="s">
        <v>12</v>
      </c>
      <c r="D517" s="25" t="s">
        <v>628</v>
      </c>
      <c r="E517" s="26" t="s">
        <v>629</v>
      </c>
      <c r="F517" s="25" t="s">
        <v>15</v>
      </c>
      <c r="G517" s="27">
        <v>5.5</v>
      </c>
      <c r="H517" s="28">
        <v>272.47000000000003</v>
      </c>
      <c r="I517" s="29" t="s">
        <v>130</v>
      </c>
      <c r="J517" s="28">
        <f t="shared" si="14"/>
        <v>344.43</v>
      </c>
      <c r="K517" s="30">
        <f t="shared" si="15"/>
        <v>1894.37</v>
      </c>
    </row>
    <row r="518" spans="1:11" ht="38.049999999999997">
      <c r="A518" s="25" t="s">
        <v>128</v>
      </c>
      <c r="B518" s="25" t="s">
        <v>1068</v>
      </c>
      <c r="C518" s="25" t="s">
        <v>12</v>
      </c>
      <c r="D518" s="25" t="s">
        <v>631</v>
      </c>
      <c r="E518" s="26" t="s">
        <v>632</v>
      </c>
      <c r="F518" s="25" t="s">
        <v>45</v>
      </c>
      <c r="G518" s="27">
        <v>21.6</v>
      </c>
      <c r="H518" s="28">
        <v>10.66</v>
      </c>
      <c r="I518" s="29" t="s">
        <v>130</v>
      </c>
      <c r="J518" s="28">
        <f t="shared" si="14"/>
        <v>13.48</v>
      </c>
      <c r="K518" s="30">
        <f t="shared" si="15"/>
        <v>291.17</v>
      </c>
    </row>
    <row r="519" spans="1:11" ht="38.049999999999997">
      <c r="A519" s="25" t="s">
        <v>128</v>
      </c>
      <c r="B519" s="25" t="s">
        <v>1069</v>
      </c>
      <c r="C519" s="25" t="s">
        <v>58</v>
      </c>
      <c r="D519" s="25" t="s">
        <v>572</v>
      </c>
      <c r="E519" s="26" t="s">
        <v>573</v>
      </c>
      <c r="F519" s="25" t="s">
        <v>574</v>
      </c>
      <c r="G519" s="27">
        <v>9.6999999999999993</v>
      </c>
      <c r="H519" s="28">
        <v>351.12</v>
      </c>
      <c r="I519" s="29" t="s">
        <v>130</v>
      </c>
      <c r="J519" s="28">
        <f t="shared" si="14"/>
        <v>443.85</v>
      </c>
      <c r="K519" s="30">
        <f t="shared" si="15"/>
        <v>4305.3500000000004</v>
      </c>
    </row>
    <row r="520" spans="1:11">
      <c r="A520" s="25" t="s">
        <v>128</v>
      </c>
      <c r="B520" s="25" t="s">
        <v>1070</v>
      </c>
      <c r="C520" s="25" t="s">
        <v>58</v>
      </c>
      <c r="D520" s="25" t="s">
        <v>576</v>
      </c>
      <c r="E520" s="26" t="s">
        <v>577</v>
      </c>
      <c r="F520" s="25" t="s">
        <v>574</v>
      </c>
      <c r="G520" s="27">
        <v>9.6999999999999993</v>
      </c>
      <c r="H520" s="28">
        <v>29.47</v>
      </c>
      <c r="I520" s="29" t="s">
        <v>130</v>
      </c>
      <c r="J520" s="28">
        <f t="shared" si="14"/>
        <v>37.25</v>
      </c>
      <c r="K520" s="30">
        <f t="shared" si="15"/>
        <v>361.33</v>
      </c>
    </row>
    <row r="521" spans="1:11" ht="25.35">
      <c r="A521" s="25" t="s">
        <v>128</v>
      </c>
      <c r="B521" s="25" t="s">
        <v>1071</v>
      </c>
      <c r="C521" s="25" t="s">
        <v>12</v>
      </c>
      <c r="D521" s="25" t="s">
        <v>56</v>
      </c>
      <c r="E521" s="26" t="s">
        <v>57</v>
      </c>
      <c r="F521" s="25" t="s">
        <v>55</v>
      </c>
      <c r="G521" s="27">
        <v>9.6999999999999993</v>
      </c>
      <c r="H521" s="28">
        <v>26.13</v>
      </c>
      <c r="I521" s="29" t="s">
        <v>130</v>
      </c>
      <c r="J521" s="28">
        <f t="shared" si="14"/>
        <v>33.03</v>
      </c>
      <c r="K521" s="30">
        <f t="shared" si="15"/>
        <v>320.39</v>
      </c>
    </row>
    <row r="522" spans="1:11">
      <c r="A522" s="32" t="s">
        <v>295</v>
      </c>
      <c r="B522" s="32" t="s">
        <v>1072</v>
      </c>
      <c r="C522" s="32"/>
      <c r="D522" s="33"/>
      <c r="E522" s="34" t="s">
        <v>1073</v>
      </c>
      <c r="F522" s="32" t="s">
        <v>129</v>
      </c>
      <c r="G522" s="35"/>
      <c r="H522" s="35"/>
      <c r="I522" s="36"/>
      <c r="J522" s="36"/>
      <c r="K522" s="36">
        <f>SUM(K523:K532)</f>
        <v>27587.08</v>
      </c>
    </row>
    <row r="523" spans="1:11" ht="50.7">
      <c r="A523" s="25" t="s">
        <v>128</v>
      </c>
      <c r="B523" s="25" t="s">
        <v>1074</v>
      </c>
      <c r="C523" s="25" t="s">
        <v>12</v>
      </c>
      <c r="D523" s="25" t="s">
        <v>639</v>
      </c>
      <c r="E523" s="26" t="s">
        <v>640</v>
      </c>
      <c r="F523" s="25" t="s">
        <v>15</v>
      </c>
      <c r="G523" s="27">
        <v>79.599999999999994</v>
      </c>
      <c r="H523" s="28">
        <v>71.599999999999994</v>
      </c>
      <c r="I523" s="29" t="s">
        <v>130</v>
      </c>
      <c r="J523" s="28">
        <f t="shared" si="14"/>
        <v>90.51</v>
      </c>
      <c r="K523" s="30">
        <f t="shared" si="15"/>
        <v>7204.6</v>
      </c>
    </row>
    <row r="524" spans="1:11" ht="25.35">
      <c r="A524" s="25" t="s">
        <v>128</v>
      </c>
      <c r="B524" s="25" t="s">
        <v>1075</v>
      </c>
      <c r="C524" s="25" t="s">
        <v>12</v>
      </c>
      <c r="D524" s="25" t="s">
        <v>642</v>
      </c>
      <c r="E524" s="26" t="s">
        <v>643</v>
      </c>
      <c r="F524" s="25" t="s">
        <v>62</v>
      </c>
      <c r="G524" s="27">
        <v>19.899999999999999</v>
      </c>
      <c r="H524" s="28">
        <v>17.649999999999999</v>
      </c>
      <c r="I524" s="29" t="s">
        <v>130</v>
      </c>
      <c r="J524" s="28">
        <f t="shared" si="14"/>
        <v>22.31</v>
      </c>
      <c r="K524" s="30">
        <f t="shared" si="15"/>
        <v>443.97</v>
      </c>
    </row>
    <row r="525" spans="1:11" ht="25.35">
      <c r="A525" s="25" t="s">
        <v>128</v>
      </c>
      <c r="B525" s="25" t="s">
        <v>1076</v>
      </c>
      <c r="C525" s="25" t="s">
        <v>12</v>
      </c>
      <c r="D525" s="25" t="s">
        <v>645</v>
      </c>
      <c r="E525" s="26" t="s">
        <v>646</v>
      </c>
      <c r="F525" s="25" t="s">
        <v>15</v>
      </c>
      <c r="G525" s="27">
        <v>4</v>
      </c>
      <c r="H525" s="28">
        <v>91.65</v>
      </c>
      <c r="I525" s="29" t="s">
        <v>130</v>
      </c>
      <c r="J525" s="28">
        <f t="shared" si="14"/>
        <v>115.85</v>
      </c>
      <c r="K525" s="30">
        <f t="shared" si="15"/>
        <v>463.4</v>
      </c>
    </row>
    <row r="526" spans="1:11" ht="38.049999999999997">
      <c r="A526" s="25" t="s">
        <v>128</v>
      </c>
      <c r="B526" s="25" t="s">
        <v>1077</v>
      </c>
      <c r="C526" s="25" t="s">
        <v>12</v>
      </c>
      <c r="D526" s="25" t="s">
        <v>648</v>
      </c>
      <c r="E526" s="26" t="s">
        <v>649</v>
      </c>
      <c r="F526" s="25" t="s">
        <v>15</v>
      </c>
      <c r="G526" s="27">
        <v>159.19999999999999</v>
      </c>
      <c r="H526" s="28">
        <v>6.43</v>
      </c>
      <c r="I526" s="29" t="s">
        <v>130</v>
      </c>
      <c r="J526" s="28">
        <f t="shared" si="14"/>
        <v>8.1300000000000008</v>
      </c>
      <c r="K526" s="30">
        <f t="shared" si="15"/>
        <v>1294.3</v>
      </c>
    </row>
    <row r="527" spans="1:11" ht="50.7">
      <c r="A527" s="25" t="s">
        <v>128</v>
      </c>
      <c r="B527" s="25" t="s">
        <v>1078</v>
      </c>
      <c r="C527" s="25" t="s">
        <v>12</v>
      </c>
      <c r="D527" s="25" t="s">
        <v>651</v>
      </c>
      <c r="E527" s="26" t="s">
        <v>652</v>
      </c>
      <c r="F527" s="25" t="s">
        <v>15</v>
      </c>
      <c r="G527" s="27">
        <v>159.19999999999999</v>
      </c>
      <c r="H527" s="28">
        <v>26.25</v>
      </c>
      <c r="I527" s="29" t="s">
        <v>130</v>
      </c>
      <c r="J527" s="28">
        <f t="shared" si="14"/>
        <v>33.18</v>
      </c>
      <c r="K527" s="30">
        <f t="shared" si="15"/>
        <v>5282.26</v>
      </c>
    </row>
    <row r="528" spans="1:11" ht="25.35">
      <c r="A528" s="25" t="s">
        <v>128</v>
      </c>
      <c r="B528" s="25" t="s">
        <v>1079</v>
      </c>
      <c r="C528" s="25" t="s">
        <v>12</v>
      </c>
      <c r="D528" s="25" t="s">
        <v>654</v>
      </c>
      <c r="E528" s="26" t="s">
        <v>655</v>
      </c>
      <c r="F528" s="25" t="s">
        <v>15</v>
      </c>
      <c r="G528" s="27">
        <v>159.19999999999999</v>
      </c>
      <c r="H528" s="28">
        <v>21.54</v>
      </c>
      <c r="I528" s="29" t="s">
        <v>130</v>
      </c>
      <c r="J528" s="28">
        <f t="shared" si="14"/>
        <v>27.23</v>
      </c>
      <c r="K528" s="30">
        <f t="shared" si="15"/>
        <v>4335.0200000000004</v>
      </c>
    </row>
    <row r="529" spans="1:11" ht="25.35">
      <c r="A529" s="25" t="s">
        <v>128</v>
      </c>
      <c r="B529" s="25" t="s">
        <v>1080</v>
      </c>
      <c r="C529" s="25" t="s">
        <v>12</v>
      </c>
      <c r="D529" s="25" t="s">
        <v>111</v>
      </c>
      <c r="E529" s="26" t="s">
        <v>112</v>
      </c>
      <c r="F529" s="25" t="s">
        <v>15</v>
      </c>
      <c r="G529" s="27">
        <v>159.19999999999999</v>
      </c>
      <c r="H529" s="28">
        <v>10.85</v>
      </c>
      <c r="I529" s="29" t="s">
        <v>130</v>
      </c>
      <c r="J529" s="28">
        <f t="shared" si="14"/>
        <v>13.72</v>
      </c>
      <c r="K529" s="30">
        <f t="shared" si="15"/>
        <v>2184.2199999999998</v>
      </c>
    </row>
    <row r="530" spans="1:11" ht="25.35">
      <c r="A530" s="25" t="s">
        <v>128</v>
      </c>
      <c r="B530" s="25" t="s">
        <v>1081</v>
      </c>
      <c r="C530" s="25" t="s">
        <v>12</v>
      </c>
      <c r="D530" s="25" t="s">
        <v>110</v>
      </c>
      <c r="E530" s="26" t="s">
        <v>658</v>
      </c>
      <c r="F530" s="25" t="s">
        <v>15</v>
      </c>
      <c r="G530" s="27">
        <v>26.9</v>
      </c>
      <c r="H530" s="28">
        <v>64.349999999999994</v>
      </c>
      <c r="I530" s="29" t="s">
        <v>130</v>
      </c>
      <c r="J530" s="28">
        <f t="shared" si="14"/>
        <v>81.34</v>
      </c>
      <c r="K530" s="30">
        <f t="shared" si="15"/>
        <v>2188.0500000000002</v>
      </c>
    </row>
    <row r="531" spans="1:11" ht="38.049999999999997">
      <c r="A531" s="25" t="s">
        <v>128</v>
      </c>
      <c r="B531" s="25" t="s">
        <v>1082</v>
      </c>
      <c r="C531" s="25" t="s">
        <v>12</v>
      </c>
      <c r="D531" s="25" t="s">
        <v>660</v>
      </c>
      <c r="E531" s="26" t="s">
        <v>661</v>
      </c>
      <c r="F531" s="25" t="s">
        <v>15</v>
      </c>
      <c r="G531" s="27">
        <v>26.9</v>
      </c>
      <c r="H531" s="28">
        <v>36.049999999999997</v>
      </c>
      <c r="I531" s="29" t="s">
        <v>130</v>
      </c>
      <c r="J531" s="28">
        <f t="shared" si="14"/>
        <v>45.57</v>
      </c>
      <c r="K531" s="30">
        <f t="shared" si="15"/>
        <v>1225.83</v>
      </c>
    </row>
    <row r="532" spans="1:11" ht="25.35">
      <c r="A532" s="25" t="s">
        <v>128</v>
      </c>
      <c r="B532" s="25" t="s">
        <v>1083</v>
      </c>
      <c r="C532" s="25" t="s">
        <v>12</v>
      </c>
      <c r="D532" s="25" t="s">
        <v>108</v>
      </c>
      <c r="E532" s="26" t="s">
        <v>109</v>
      </c>
      <c r="F532" s="25" t="s">
        <v>15</v>
      </c>
      <c r="G532" s="27">
        <v>5.7</v>
      </c>
      <c r="H532" s="28">
        <v>411.56</v>
      </c>
      <c r="I532" s="29" t="s">
        <v>130</v>
      </c>
      <c r="J532" s="28">
        <f t="shared" si="14"/>
        <v>520.25</v>
      </c>
      <c r="K532" s="30">
        <f t="shared" si="15"/>
        <v>2965.43</v>
      </c>
    </row>
    <row r="533" spans="1:11" ht="25.35">
      <c r="A533" s="32" t="s">
        <v>295</v>
      </c>
      <c r="B533" s="32" t="s">
        <v>1084</v>
      </c>
      <c r="C533" s="32"/>
      <c r="D533" s="33"/>
      <c r="E533" s="34" t="s">
        <v>1085</v>
      </c>
      <c r="F533" s="32" t="s">
        <v>129</v>
      </c>
      <c r="G533" s="35"/>
      <c r="H533" s="35"/>
      <c r="I533" s="36"/>
      <c r="J533" s="36"/>
      <c r="K533" s="36">
        <f>SUM(K534:K567)</f>
        <v>166027.5</v>
      </c>
    </row>
    <row r="534" spans="1:11">
      <c r="A534" s="25" t="s">
        <v>128</v>
      </c>
      <c r="B534" s="25" t="s">
        <v>1086</v>
      </c>
      <c r="C534" s="25" t="s">
        <v>25</v>
      </c>
      <c r="D534" s="25" t="s">
        <v>669</v>
      </c>
      <c r="E534" s="26" t="s">
        <v>670</v>
      </c>
      <c r="F534" s="25" t="s">
        <v>269</v>
      </c>
      <c r="G534" s="27">
        <v>1</v>
      </c>
      <c r="H534" s="28">
        <v>1400</v>
      </c>
      <c r="I534" s="29" t="s">
        <v>139</v>
      </c>
      <c r="J534" s="28">
        <f t="shared" si="14"/>
        <v>1568</v>
      </c>
      <c r="K534" s="30">
        <f t="shared" si="15"/>
        <v>1568</v>
      </c>
    </row>
    <row r="535" spans="1:11">
      <c r="A535" s="25" t="s">
        <v>128</v>
      </c>
      <c r="B535" s="25" t="s">
        <v>1087</v>
      </c>
      <c r="C535" s="25" t="s">
        <v>25</v>
      </c>
      <c r="D535" s="25" t="s">
        <v>678</v>
      </c>
      <c r="E535" s="26" t="s">
        <v>679</v>
      </c>
      <c r="F535" s="25" t="s">
        <v>269</v>
      </c>
      <c r="G535" s="27">
        <v>4</v>
      </c>
      <c r="H535" s="28">
        <v>1800</v>
      </c>
      <c r="I535" s="29" t="s">
        <v>139</v>
      </c>
      <c r="J535" s="28">
        <f t="shared" si="14"/>
        <v>2016</v>
      </c>
      <c r="K535" s="30">
        <f t="shared" si="15"/>
        <v>8064</v>
      </c>
    </row>
    <row r="536" spans="1:11">
      <c r="A536" s="25" t="s">
        <v>128</v>
      </c>
      <c r="B536" s="25" t="s">
        <v>1088</v>
      </c>
      <c r="C536" s="25" t="s">
        <v>25</v>
      </c>
      <c r="D536" s="25" t="s">
        <v>684</v>
      </c>
      <c r="E536" s="26" t="s">
        <v>685</v>
      </c>
      <c r="F536" s="25" t="s">
        <v>269</v>
      </c>
      <c r="G536" s="27">
        <v>1</v>
      </c>
      <c r="H536" s="28">
        <v>4500</v>
      </c>
      <c r="I536" s="29" t="s">
        <v>139</v>
      </c>
      <c r="J536" s="28">
        <f t="shared" si="14"/>
        <v>5040</v>
      </c>
      <c r="K536" s="30">
        <f t="shared" si="15"/>
        <v>5040</v>
      </c>
    </row>
    <row r="537" spans="1:11">
      <c r="A537" s="25" t="s">
        <v>128</v>
      </c>
      <c r="B537" s="25" t="s">
        <v>1089</v>
      </c>
      <c r="C537" s="25" t="s">
        <v>25</v>
      </c>
      <c r="D537" s="25" t="s">
        <v>688</v>
      </c>
      <c r="E537" s="26" t="s">
        <v>689</v>
      </c>
      <c r="F537" s="25" t="s">
        <v>269</v>
      </c>
      <c r="G537" s="27">
        <v>3</v>
      </c>
      <c r="H537" s="28">
        <v>718.8</v>
      </c>
      <c r="I537" s="29" t="s">
        <v>139</v>
      </c>
      <c r="J537" s="28">
        <f t="shared" ref="J537:J600" si="16">IF(I537=$L$1,ROUND(H537*(1+$M$1),2),IF(I537=$L$2,ROUND(H537*(1+$M$2),2),"ERRO"))</f>
        <v>805.06</v>
      </c>
      <c r="K537" s="30">
        <f t="shared" ref="K537:K600" si="17">ROUND(J537*G537,2)</f>
        <v>2415.1799999999998</v>
      </c>
    </row>
    <row r="538" spans="1:11">
      <c r="A538" s="25" t="s">
        <v>128</v>
      </c>
      <c r="B538" s="25" t="s">
        <v>1090</v>
      </c>
      <c r="C538" s="25" t="s">
        <v>25</v>
      </c>
      <c r="D538" s="25" t="s">
        <v>694</v>
      </c>
      <c r="E538" s="26" t="s">
        <v>695</v>
      </c>
      <c r="F538" s="25" t="s">
        <v>269</v>
      </c>
      <c r="G538" s="27">
        <v>2</v>
      </c>
      <c r="H538" s="28">
        <v>1430</v>
      </c>
      <c r="I538" s="29" t="s">
        <v>139</v>
      </c>
      <c r="J538" s="28">
        <f t="shared" si="16"/>
        <v>1601.6</v>
      </c>
      <c r="K538" s="30">
        <f t="shared" si="17"/>
        <v>3203.2</v>
      </c>
    </row>
    <row r="539" spans="1:11">
      <c r="A539" s="25" t="s">
        <v>128</v>
      </c>
      <c r="B539" s="25" t="s">
        <v>1091</v>
      </c>
      <c r="C539" s="25" t="s">
        <v>25</v>
      </c>
      <c r="D539" s="25" t="s">
        <v>691</v>
      </c>
      <c r="E539" s="26" t="s">
        <v>692</v>
      </c>
      <c r="F539" s="25" t="s">
        <v>269</v>
      </c>
      <c r="G539" s="27">
        <v>2</v>
      </c>
      <c r="H539" s="28">
        <v>1407.15</v>
      </c>
      <c r="I539" s="29" t="s">
        <v>139</v>
      </c>
      <c r="J539" s="28">
        <f t="shared" si="16"/>
        <v>1576.01</v>
      </c>
      <c r="K539" s="30">
        <f t="shared" si="17"/>
        <v>3152.02</v>
      </c>
    </row>
    <row r="540" spans="1:11">
      <c r="A540" s="25" t="s">
        <v>128</v>
      </c>
      <c r="B540" s="25" t="s">
        <v>1092</v>
      </c>
      <c r="C540" s="25" t="s">
        <v>25</v>
      </c>
      <c r="D540" s="25" t="s">
        <v>467</v>
      </c>
      <c r="E540" s="26" t="s">
        <v>468</v>
      </c>
      <c r="F540" s="25" t="s">
        <v>269</v>
      </c>
      <c r="G540" s="27">
        <v>2</v>
      </c>
      <c r="H540" s="28">
        <v>737</v>
      </c>
      <c r="I540" s="29" t="s">
        <v>139</v>
      </c>
      <c r="J540" s="28">
        <f t="shared" si="16"/>
        <v>825.44</v>
      </c>
      <c r="K540" s="30">
        <f t="shared" si="17"/>
        <v>1650.88</v>
      </c>
    </row>
    <row r="541" spans="1:11">
      <c r="A541" s="25" t="s">
        <v>128</v>
      </c>
      <c r="B541" s="25" t="s">
        <v>1093</v>
      </c>
      <c r="C541" s="25" t="s">
        <v>25</v>
      </c>
      <c r="D541" s="25" t="s">
        <v>698</v>
      </c>
      <c r="E541" s="26" t="s">
        <v>699</v>
      </c>
      <c r="F541" s="25" t="s">
        <v>269</v>
      </c>
      <c r="G541" s="27">
        <v>1</v>
      </c>
      <c r="H541" s="28">
        <v>1774.5</v>
      </c>
      <c r="I541" s="29" t="s">
        <v>139</v>
      </c>
      <c r="J541" s="28">
        <f t="shared" si="16"/>
        <v>1987.44</v>
      </c>
      <c r="K541" s="30">
        <f t="shared" si="17"/>
        <v>1987.44</v>
      </c>
    </row>
    <row r="542" spans="1:11">
      <c r="A542" s="25" t="s">
        <v>128</v>
      </c>
      <c r="B542" s="25" t="s">
        <v>1094</v>
      </c>
      <c r="C542" s="25" t="s">
        <v>25</v>
      </c>
      <c r="D542" s="25" t="s">
        <v>707</v>
      </c>
      <c r="E542" s="26" t="s">
        <v>708</v>
      </c>
      <c r="F542" s="25" t="s">
        <v>269</v>
      </c>
      <c r="G542" s="27">
        <v>1</v>
      </c>
      <c r="H542" s="28">
        <v>3871.94</v>
      </c>
      <c r="I542" s="29" t="s">
        <v>139</v>
      </c>
      <c r="J542" s="28">
        <f t="shared" si="16"/>
        <v>4336.57</v>
      </c>
      <c r="K542" s="30">
        <f t="shared" si="17"/>
        <v>4336.57</v>
      </c>
    </row>
    <row r="543" spans="1:11">
      <c r="A543" s="25" t="s">
        <v>128</v>
      </c>
      <c r="B543" s="25" t="s">
        <v>1095</v>
      </c>
      <c r="C543" s="25" t="s">
        <v>25</v>
      </c>
      <c r="D543" s="25" t="s">
        <v>710</v>
      </c>
      <c r="E543" s="26" t="s">
        <v>711</v>
      </c>
      <c r="F543" s="25" t="s">
        <v>269</v>
      </c>
      <c r="G543" s="27">
        <v>1</v>
      </c>
      <c r="H543" s="28">
        <v>4010.96</v>
      </c>
      <c r="I543" s="29" t="s">
        <v>139</v>
      </c>
      <c r="J543" s="28">
        <f t="shared" si="16"/>
        <v>4492.28</v>
      </c>
      <c r="K543" s="30">
        <f t="shared" si="17"/>
        <v>4492.28</v>
      </c>
    </row>
    <row r="544" spans="1:11">
      <c r="A544" s="25" t="s">
        <v>128</v>
      </c>
      <c r="B544" s="25" t="s">
        <v>1096</v>
      </c>
      <c r="C544" s="25" t="s">
        <v>25</v>
      </c>
      <c r="D544" s="25" t="s">
        <v>719</v>
      </c>
      <c r="E544" s="26" t="s">
        <v>720</v>
      </c>
      <c r="F544" s="25" t="s">
        <v>269</v>
      </c>
      <c r="G544" s="27">
        <v>1</v>
      </c>
      <c r="H544" s="28">
        <v>3430.46</v>
      </c>
      <c r="I544" s="29" t="s">
        <v>139</v>
      </c>
      <c r="J544" s="28">
        <f t="shared" si="16"/>
        <v>3842.12</v>
      </c>
      <c r="K544" s="30">
        <f t="shared" si="17"/>
        <v>3842.12</v>
      </c>
    </row>
    <row r="545" spans="1:11">
      <c r="A545" s="25" t="s">
        <v>128</v>
      </c>
      <c r="B545" s="25" t="s">
        <v>1097</v>
      </c>
      <c r="C545" s="25" t="s">
        <v>25</v>
      </c>
      <c r="D545" s="25" t="s">
        <v>761</v>
      </c>
      <c r="E545" s="26" t="s">
        <v>762</v>
      </c>
      <c r="F545" s="25" t="s">
        <v>269</v>
      </c>
      <c r="G545" s="27">
        <v>2</v>
      </c>
      <c r="H545" s="28">
        <v>6070.2</v>
      </c>
      <c r="I545" s="29" t="s">
        <v>139</v>
      </c>
      <c r="J545" s="28">
        <f t="shared" si="16"/>
        <v>6798.62</v>
      </c>
      <c r="K545" s="30">
        <f t="shared" si="17"/>
        <v>13597.24</v>
      </c>
    </row>
    <row r="546" spans="1:11">
      <c r="A546" s="25" t="s">
        <v>128</v>
      </c>
      <c r="B546" s="25" t="s">
        <v>1098</v>
      </c>
      <c r="C546" s="25" t="s">
        <v>25</v>
      </c>
      <c r="D546" s="25" t="s">
        <v>725</v>
      </c>
      <c r="E546" s="26" t="s">
        <v>726</v>
      </c>
      <c r="F546" s="25" t="s">
        <v>269</v>
      </c>
      <c r="G546" s="27">
        <v>1</v>
      </c>
      <c r="H546" s="28">
        <v>3043.46</v>
      </c>
      <c r="I546" s="29" t="s">
        <v>139</v>
      </c>
      <c r="J546" s="28">
        <f t="shared" si="16"/>
        <v>3408.68</v>
      </c>
      <c r="K546" s="30">
        <f t="shared" si="17"/>
        <v>3408.68</v>
      </c>
    </row>
    <row r="547" spans="1:11">
      <c r="A547" s="25" t="s">
        <v>128</v>
      </c>
      <c r="B547" s="25" t="s">
        <v>1099</v>
      </c>
      <c r="C547" s="25" t="s">
        <v>25</v>
      </c>
      <c r="D547" s="25" t="s">
        <v>734</v>
      </c>
      <c r="E547" s="26" t="s">
        <v>735</v>
      </c>
      <c r="F547" s="25" t="s">
        <v>269</v>
      </c>
      <c r="G547" s="27">
        <v>1</v>
      </c>
      <c r="H547" s="28">
        <v>3593.4</v>
      </c>
      <c r="I547" s="29" t="s">
        <v>139</v>
      </c>
      <c r="J547" s="28">
        <f t="shared" si="16"/>
        <v>4024.61</v>
      </c>
      <c r="K547" s="30">
        <f t="shared" si="17"/>
        <v>4024.61</v>
      </c>
    </row>
    <row r="548" spans="1:11">
      <c r="A548" s="25" t="s">
        <v>128</v>
      </c>
      <c r="B548" s="25" t="s">
        <v>1100</v>
      </c>
      <c r="C548" s="25" t="s">
        <v>25</v>
      </c>
      <c r="D548" s="25" t="s">
        <v>752</v>
      </c>
      <c r="E548" s="26" t="s">
        <v>753</v>
      </c>
      <c r="F548" s="25" t="s">
        <v>269</v>
      </c>
      <c r="G548" s="27">
        <v>1</v>
      </c>
      <c r="H548" s="28">
        <v>1758.47</v>
      </c>
      <c r="I548" s="29" t="s">
        <v>139</v>
      </c>
      <c r="J548" s="28">
        <f t="shared" si="16"/>
        <v>1969.49</v>
      </c>
      <c r="K548" s="30">
        <f t="shared" si="17"/>
        <v>1969.49</v>
      </c>
    </row>
    <row r="549" spans="1:11">
      <c r="A549" s="25" t="s">
        <v>128</v>
      </c>
      <c r="B549" s="25" t="s">
        <v>1101</v>
      </c>
      <c r="C549" s="25" t="s">
        <v>25</v>
      </c>
      <c r="D549" s="25" t="s">
        <v>755</v>
      </c>
      <c r="E549" s="26" t="s">
        <v>756</v>
      </c>
      <c r="F549" s="25" t="s">
        <v>269</v>
      </c>
      <c r="G549" s="27">
        <v>1</v>
      </c>
      <c r="H549" s="28">
        <v>2509.8000000000002</v>
      </c>
      <c r="I549" s="29" t="s">
        <v>139</v>
      </c>
      <c r="J549" s="28">
        <f t="shared" si="16"/>
        <v>2810.98</v>
      </c>
      <c r="K549" s="30">
        <f t="shared" si="17"/>
        <v>2810.98</v>
      </c>
    </row>
    <row r="550" spans="1:11">
      <c r="A550" s="25" t="s">
        <v>128</v>
      </c>
      <c r="B550" s="25" t="s">
        <v>1102</v>
      </c>
      <c r="C550" s="25" t="s">
        <v>25</v>
      </c>
      <c r="D550" s="25" t="s">
        <v>731</v>
      </c>
      <c r="E550" s="26" t="s">
        <v>732</v>
      </c>
      <c r="F550" s="25" t="s">
        <v>269</v>
      </c>
      <c r="G550" s="27">
        <v>1</v>
      </c>
      <c r="H550" s="28">
        <v>3774.65</v>
      </c>
      <c r="I550" s="29" t="s">
        <v>139</v>
      </c>
      <c r="J550" s="28">
        <f t="shared" si="16"/>
        <v>4227.6099999999997</v>
      </c>
      <c r="K550" s="30">
        <f t="shared" si="17"/>
        <v>4227.6099999999997</v>
      </c>
    </row>
    <row r="551" spans="1:11">
      <c r="A551" s="25" t="s">
        <v>128</v>
      </c>
      <c r="B551" s="25" t="s">
        <v>1103</v>
      </c>
      <c r="C551" s="25" t="s">
        <v>25</v>
      </c>
      <c r="D551" s="25" t="s">
        <v>704</v>
      </c>
      <c r="E551" s="26" t="s">
        <v>705</v>
      </c>
      <c r="F551" s="25" t="s">
        <v>269</v>
      </c>
      <c r="G551" s="27">
        <v>1</v>
      </c>
      <c r="H551" s="28">
        <v>4290</v>
      </c>
      <c r="I551" s="29" t="s">
        <v>139</v>
      </c>
      <c r="J551" s="28">
        <f t="shared" si="16"/>
        <v>4804.8</v>
      </c>
      <c r="K551" s="30">
        <f t="shared" si="17"/>
        <v>4804.8</v>
      </c>
    </row>
    <row r="552" spans="1:11">
      <c r="A552" s="25" t="s">
        <v>128</v>
      </c>
      <c r="B552" s="25" t="s">
        <v>1104</v>
      </c>
      <c r="C552" s="25" t="s">
        <v>25</v>
      </c>
      <c r="D552" s="25" t="s">
        <v>716</v>
      </c>
      <c r="E552" s="26" t="s">
        <v>717</v>
      </c>
      <c r="F552" s="25" t="s">
        <v>269</v>
      </c>
      <c r="G552" s="27">
        <v>5</v>
      </c>
      <c r="H552" s="28">
        <v>2393.6999999999998</v>
      </c>
      <c r="I552" s="29" t="s">
        <v>139</v>
      </c>
      <c r="J552" s="28">
        <f t="shared" si="16"/>
        <v>2680.94</v>
      </c>
      <c r="K552" s="30">
        <f t="shared" si="17"/>
        <v>13404.7</v>
      </c>
    </row>
    <row r="553" spans="1:11">
      <c r="A553" s="25" t="s">
        <v>128</v>
      </c>
      <c r="B553" s="25" t="s">
        <v>1105</v>
      </c>
      <c r="C553" s="25" t="s">
        <v>25</v>
      </c>
      <c r="D553" s="25" t="s">
        <v>767</v>
      </c>
      <c r="E553" s="26" t="s">
        <v>768</v>
      </c>
      <c r="F553" s="25" t="s">
        <v>269</v>
      </c>
      <c r="G553" s="27">
        <v>1</v>
      </c>
      <c r="H553" s="28">
        <v>837.5</v>
      </c>
      <c r="I553" s="29" t="s">
        <v>139</v>
      </c>
      <c r="J553" s="28">
        <f t="shared" si="16"/>
        <v>938</v>
      </c>
      <c r="K553" s="30">
        <f t="shared" si="17"/>
        <v>938</v>
      </c>
    </row>
    <row r="554" spans="1:11">
      <c r="A554" s="25" t="s">
        <v>128</v>
      </c>
      <c r="B554" s="25" t="s">
        <v>1106</v>
      </c>
      <c r="C554" s="25" t="s">
        <v>25</v>
      </c>
      <c r="D554" s="25" t="s">
        <v>1107</v>
      </c>
      <c r="E554" s="26" t="s">
        <v>1108</v>
      </c>
      <c r="F554" s="25" t="s">
        <v>269</v>
      </c>
      <c r="G554" s="27">
        <v>3</v>
      </c>
      <c r="H554" s="28">
        <v>3058</v>
      </c>
      <c r="I554" s="29" t="s">
        <v>139</v>
      </c>
      <c r="J554" s="28">
        <f t="shared" si="16"/>
        <v>3424.96</v>
      </c>
      <c r="K554" s="30">
        <f t="shared" si="17"/>
        <v>10274.879999999999</v>
      </c>
    </row>
    <row r="555" spans="1:11">
      <c r="A555" s="25" t="s">
        <v>128</v>
      </c>
      <c r="B555" s="25" t="s">
        <v>1109</v>
      </c>
      <c r="C555" s="25" t="s">
        <v>25</v>
      </c>
      <c r="D555" s="25" t="s">
        <v>764</v>
      </c>
      <c r="E555" s="26" t="s">
        <v>765</v>
      </c>
      <c r="F555" s="25" t="s">
        <v>269</v>
      </c>
      <c r="G555" s="27">
        <v>4</v>
      </c>
      <c r="H555" s="28">
        <v>2084</v>
      </c>
      <c r="I555" s="29" t="s">
        <v>139</v>
      </c>
      <c r="J555" s="28">
        <f t="shared" si="16"/>
        <v>2334.08</v>
      </c>
      <c r="K555" s="30">
        <f t="shared" si="17"/>
        <v>9336.32</v>
      </c>
    </row>
    <row r="556" spans="1:11" ht="25.35">
      <c r="A556" s="25" t="s">
        <v>128</v>
      </c>
      <c r="B556" s="25" t="s">
        <v>1110</v>
      </c>
      <c r="C556" s="25" t="s">
        <v>25</v>
      </c>
      <c r="D556" s="25" t="s">
        <v>473</v>
      </c>
      <c r="E556" s="26" t="s">
        <v>474</v>
      </c>
      <c r="F556" s="25" t="s">
        <v>269</v>
      </c>
      <c r="G556" s="27">
        <v>3</v>
      </c>
      <c r="H556" s="28">
        <v>1500</v>
      </c>
      <c r="I556" s="29" t="s">
        <v>139</v>
      </c>
      <c r="J556" s="28">
        <f t="shared" si="16"/>
        <v>1680</v>
      </c>
      <c r="K556" s="30">
        <f t="shared" si="17"/>
        <v>5040</v>
      </c>
    </row>
    <row r="557" spans="1:11" ht="25.35">
      <c r="A557" s="25" t="s">
        <v>128</v>
      </c>
      <c r="B557" s="25" t="s">
        <v>1111</v>
      </c>
      <c r="C557" s="25" t="s">
        <v>25</v>
      </c>
      <c r="D557" s="25" t="s">
        <v>777</v>
      </c>
      <c r="E557" s="26" t="s">
        <v>778</v>
      </c>
      <c r="F557" s="25" t="s">
        <v>269</v>
      </c>
      <c r="G557" s="27">
        <v>2</v>
      </c>
      <c r="H557" s="28">
        <v>2500</v>
      </c>
      <c r="I557" s="29" t="s">
        <v>139</v>
      </c>
      <c r="J557" s="28">
        <f t="shared" si="16"/>
        <v>2800</v>
      </c>
      <c r="K557" s="30">
        <f t="shared" si="17"/>
        <v>5600</v>
      </c>
    </row>
    <row r="558" spans="1:11" ht="25.35">
      <c r="A558" s="25" t="s">
        <v>128</v>
      </c>
      <c r="B558" s="25" t="s">
        <v>1112</v>
      </c>
      <c r="C558" s="25" t="s">
        <v>25</v>
      </c>
      <c r="D558" s="25" t="s">
        <v>374</v>
      </c>
      <c r="E558" s="26" t="s">
        <v>375</v>
      </c>
      <c r="F558" s="25" t="s">
        <v>269</v>
      </c>
      <c r="G558" s="27">
        <v>4</v>
      </c>
      <c r="H558" s="28">
        <v>5400</v>
      </c>
      <c r="I558" s="29" t="s">
        <v>139</v>
      </c>
      <c r="J558" s="28">
        <f t="shared" si="16"/>
        <v>6048</v>
      </c>
      <c r="K558" s="30">
        <f t="shared" si="17"/>
        <v>24192</v>
      </c>
    </row>
    <row r="559" spans="1:11" ht="38.049999999999997">
      <c r="A559" s="25" t="s">
        <v>128</v>
      </c>
      <c r="B559" s="25" t="s">
        <v>1113</v>
      </c>
      <c r="C559" s="25" t="s">
        <v>12</v>
      </c>
      <c r="D559" s="25" t="s">
        <v>417</v>
      </c>
      <c r="E559" s="26" t="s">
        <v>44</v>
      </c>
      <c r="F559" s="25" t="s">
        <v>45</v>
      </c>
      <c r="G559" s="27">
        <v>4175.7</v>
      </c>
      <c r="H559" s="28">
        <v>1.54</v>
      </c>
      <c r="I559" s="29" t="s">
        <v>130</v>
      </c>
      <c r="J559" s="28">
        <f t="shared" si="16"/>
        <v>1.95</v>
      </c>
      <c r="K559" s="30">
        <f t="shared" si="17"/>
        <v>8142.62</v>
      </c>
    </row>
    <row r="560" spans="1:11">
      <c r="A560" s="25" t="s">
        <v>128</v>
      </c>
      <c r="B560" s="25" t="s">
        <v>1114</v>
      </c>
      <c r="C560" s="25" t="s">
        <v>163</v>
      </c>
      <c r="D560" s="25" t="s">
        <v>480</v>
      </c>
      <c r="E560" s="26" t="s">
        <v>50</v>
      </c>
      <c r="F560" s="25" t="s">
        <v>269</v>
      </c>
      <c r="G560" s="27">
        <v>3</v>
      </c>
      <c r="H560" s="28">
        <v>462.59000000000003</v>
      </c>
      <c r="I560" s="29" t="s">
        <v>130</v>
      </c>
      <c r="J560" s="28">
        <f t="shared" si="16"/>
        <v>584.76</v>
      </c>
      <c r="K560" s="30">
        <f t="shared" si="17"/>
        <v>1754.28</v>
      </c>
    </row>
    <row r="561" spans="1:11">
      <c r="A561" s="25" t="s">
        <v>128</v>
      </c>
      <c r="B561" s="25" t="s">
        <v>1115</v>
      </c>
      <c r="C561" s="25" t="s">
        <v>163</v>
      </c>
      <c r="D561" s="25" t="s">
        <v>122</v>
      </c>
      <c r="E561" s="26" t="s">
        <v>52</v>
      </c>
      <c r="F561" s="25" t="s">
        <v>269</v>
      </c>
      <c r="G561" s="27">
        <v>2</v>
      </c>
      <c r="H561" s="28">
        <v>539.68000000000006</v>
      </c>
      <c r="I561" s="29" t="s">
        <v>130</v>
      </c>
      <c r="J561" s="28">
        <f t="shared" si="16"/>
        <v>682.21</v>
      </c>
      <c r="K561" s="30">
        <f t="shared" si="17"/>
        <v>1364.42</v>
      </c>
    </row>
    <row r="562" spans="1:11">
      <c r="A562" s="25" t="s">
        <v>128</v>
      </c>
      <c r="B562" s="25" t="s">
        <v>1116</v>
      </c>
      <c r="C562" s="25" t="s">
        <v>163</v>
      </c>
      <c r="D562" s="25" t="s">
        <v>123</v>
      </c>
      <c r="E562" s="26" t="s">
        <v>420</v>
      </c>
      <c r="F562" s="25" t="s">
        <v>269</v>
      </c>
      <c r="G562" s="27">
        <v>4</v>
      </c>
      <c r="H562" s="28">
        <v>732.43000000000006</v>
      </c>
      <c r="I562" s="29" t="s">
        <v>130</v>
      </c>
      <c r="J562" s="28">
        <f t="shared" si="16"/>
        <v>925.86</v>
      </c>
      <c r="K562" s="30">
        <f t="shared" si="17"/>
        <v>3703.44</v>
      </c>
    </row>
    <row r="563" spans="1:11">
      <c r="A563" s="25" t="s">
        <v>128</v>
      </c>
      <c r="B563" s="25" t="s">
        <v>1117</v>
      </c>
      <c r="C563" s="25" t="s">
        <v>25</v>
      </c>
      <c r="D563" s="25" t="s">
        <v>793</v>
      </c>
      <c r="E563" s="26" t="s">
        <v>794</v>
      </c>
      <c r="F563" s="25" t="s">
        <v>269</v>
      </c>
      <c r="G563" s="27">
        <v>15</v>
      </c>
      <c r="H563" s="28">
        <v>7.23</v>
      </c>
      <c r="I563" s="29" t="s">
        <v>139</v>
      </c>
      <c r="J563" s="28">
        <f t="shared" si="16"/>
        <v>8.1</v>
      </c>
      <c r="K563" s="30">
        <f t="shared" si="17"/>
        <v>121.5</v>
      </c>
    </row>
    <row r="564" spans="1:11">
      <c r="A564" s="25" t="s">
        <v>128</v>
      </c>
      <c r="B564" s="25" t="s">
        <v>1118</v>
      </c>
      <c r="C564" s="25" t="s">
        <v>25</v>
      </c>
      <c r="D564" s="25" t="s">
        <v>796</v>
      </c>
      <c r="E564" s="26" t="s">
        <v>797</v>
      </c>
      <c r="F564" s="25" t="s">
        <v>269</v>
      </c>
      <c r="G564" s="27">
        <v>10</v>
      </c>
      <c r="H564" s="28">
        <v>15.73</v>
      </c>
      <c r="I564" s="29" t="s">
        <v>139</v>
      </c>
      <c r="J564" s="28">
        <f t="shared" si="16"/>
        <v>17.62</v>
      </c>
      <c r="K564" s="30">
        <f t="shared" si="17"/>
        <v>176.2</v>
      </c>
    </row>
    <row r="565" spans="1:11">
      <c r="A565" s="25" t="s">
        <v>128</v>
      </c>
      <c r="B565" s="25" t="s">
        <v>1119</v>
      </c>
      <c r="C565" s="25" t="s">
        <v>25</v>
      </c>
      <c r="D565" s="25" t="s">
        <v>799</v>
      </c>
      <c r="E565" s="26" t="s">
        <v>800</v>
      </c>
      <c r="F565" s="25" t="s">
        <v>269</v>
      </c>
      <c r="G565" s="27">
        <v>6</v>
      </c>
      <c r="H565" s="28">
        <v>8.0500000000000007</v>
      </c>
      <c r="I565" s="29" t="s">
        <v>139</v>
      </c>
      <c r="J565" s="28">
        <f t="shared" si="16"/>
        <v>9.02</v>
      </c>
      <c r="K565" s="30">
        <f t="shared" si="17"/>
        <v>54.12</v>
      </c>
    </row>
    <row r="566" spans="1:11">
      <c r="A566" s="25" t="s">
        <v>128</v>
      </c>
      <c r="B566" s="25" t="s">
        <v>1120</v>
      </c>
      <c r="C566" s="25" t="s">
        <v>25</v>
      </c>
      <c r="D566" s="25" t="s">
        <v>802</v>
      </c>
      <c r="E566" s="26" t="s">
        <v>803</v>
      </c>
      <c r="F566" s="25" t="s">
        <v>269</v>
      </c>
      <c r="G566" s="27">
        <v>35</v>
      </c>
      <c r="H566" s="28">
        <v>12.93</v>
      </c>
      <c r="I566" s="29" t="s">
        <v>139</v>
      </c>
      <c r="J566" s="28">
        <f t="shared" si="16"/>
        <v>14.48</v>
      </c>
      <c r="K566" s="30">
        <f t="shared" si="17"/>
        <v>506.8</v>
      </c>
    </row>
    <row r="567" spans="1:11" ht="25.35">
      <c r="A567" s="25" t="s">
        <v>128</v>
      </c>
      <c r="B567" s="25" t="s">
        <v>1121</v>
      </c>
      <c r="C567" s="25" t="s">
        <v>25</v>
      </c>
      <c r="D567" s="25" t="s">
        <v>809</v>
      </c>
      <c r="E567" s="26" t="s">
        <v>810</v>
      </c>
      <c r="F567" s="25" t="s">
        <v>807</v>
      </c>
      <c r="G567" s="27">
        <v>692</v>
      </c>
      <c r="H567" s="28">
        <v>8.8000000000000007</v>
      </c>
      <c r="I567" s="29" t="s">
        <v>139</v>
      </c>
      <c r="J567" s="28">
        <f t="shared" si="16"/>
        <v>9.86</v>
      </c>
      <c r="K567" s="30">
        <f t="shared" si="17"/>
        <v>6823.12</v>
      </c>
    </row>
    <row r="568" spans="1:11">
      <c r="A568" s="32" t="s">
        <v>295</v>
      </c>
      <c r="B568" s="32" t="s">
        <v>1122</v>
      </c>
      <c r="C568" s="32"/>
      <c r="D568" s="33"/>
      <c r="E568" s="34" t="s">
        <v>1123</v>
      </c>
      <c r="F568" s="32" t="s">
        <v>129</v>
      </c>
      <c r="G568" s="35"/>
      <c r="H568" s="35"/>
      <c r="I568" s="36"/>
      <c r="J568" s="36"/>
      <c r="K568" s="36">
        <f>SUM(K569:K612)</f>
        <v>133342.21</v>
      </c>
    </row>
    <row r="569" spans="1:11" ht="38.049999999999997">
      <c r="A569" s="25" t="s">
        <v>128</v>
      </c>
      <c r="B569" s="25" t="s">
        <v>1124</v>
      </c>
      <c r="C569" s="25" t="s">
        <v>25</v>
      </c>
      <c r="D569" s="25" t="s">
        <v>814</v>
      </c>
      <c r="E569" s="26" t="s">
        <v>815</v>
      </c>
      <c r="F569" s="25" t="s">
        <v>807</v>
      </c>
      <c r="G569" s="27">
        <v>2</v>
      </c>
      <c r="H569" s="28">
        <v>28946.845000000001</v>
      </c>
      <c r="I569" s="29" t="s">
        <v>139</v>
      </c>
      <c r="J569" s="28">
        <f t="shared" si="16"/>
        <v>32420.47</v>
      </c>
      <c r="K569" s="30">
        <f t="shared" si="17"/>
        <v>64840.94</v>
      </c>
    </row>
    <row r="570" spans="1:11" ht="25.35">
      <c r="A570" s="25" t="s">
        <v>128</v>
      </c>
      <c r="B570" s="25" t="s">
        <v>1125</v>
      </c>
      <c r="C570" s="25" t="s">
        <v>25</v>
      </c>
      <c r="D570" s="25" t="s">
        <v>817</v>
      </c>
      <c r="E570" s="26" t="s">
        <v>818</v>
      </c>
      <c r="F570" s="25" t="s">
        <v>269</v>
      </c>
      <c r="G570" s="27">
        <v>1</v>
      </c>
      <c r="H570" s="28">
        <v>37545</v>
      </c>
      <c r="I570" s="29" t="s">
        <v>139</v>
      </c>
      <c r="J570" s="28">
        <f t="shared" si="16"/>
        <v>42050.400000000001</v>
      </c>
      <c r="K570" s="30">
        <f t="shared" si="17"/>
        <v>42050.400000000001</v>
      </c>
    </row>
    <row r="571" spans="1:11">
      <c r="A571" s="25" t="s">
        <v>128</v>
      </c>
      <c r="B571" s="25" t="s">
        <v>1126</v>
      </c>
      <c r="C571" s="25" t="s">
        <v>58</v>
      </c>
      <c r="D571" s="25">
        <v>39209</v>
      </c>
      <c r="E571" s="26" t="s">
        <v>820</v>
      </c>
      <c r="F571" s="25" t="s">
        <v>276</v>
      </c>
      <c r="G571" s="27">
        <v>2</v>
      </c>
      <c r="H571" s="28">
        <v>0.37</v>
      </c>
      <c r="I571" s="29" t="s">
        <v>139</v>
      </c>
      <c r="J571" s="28">
        <f t="shared" si="16"/>
        <v>0.41</v>
      </c>
      <c r="K571" s="30">
        <f t="shared" si="17"/>
        <v>0.82</v>
      </c>
    </row>
    <row r="572" spans="1:11">
      <c r="A572" s="25" t="s">
        <v>128</v>
      </c>
      <c r="B572" s="25" t="s">
        <v>1127</v>
      </c>
      <c r="C572" s="25" t="s">
        <v>58</v>
      </c>
      <c r="D572" s="25">
        <v>39175</v>
      </c>
      <c r="E572" s="26" t="s">
        <v>822</v>
      </c>
      <c r="F572" s="25" t="s">
        <v>276</v>
      </c>
      <c r="G572" s="27">
        <v>2</v>
      </c>
      <c r="H572" s="28">
        <v>0.71</v>
      </c>
      <c r="I572" s="29" t="s">
        <v>139</v>
      </c>
      <c r="J572" s="28">
        <f t="shared" si="16"/>
        <v>0.8</v>
      </c>
      <c r="K572" s="30">
        <f t="shared" si="17"/>
        <v>1.6</v>
      </c>
    </row>
    <row r="573" spans="1:11" ht="25.35">
      <c r="A573" s="25" t="s">
        <v>128</v>
      </c>
      <c r="B573" s="25" t="s">
        <v>1128</v>
      </c>
      <c r="C573" s="25" t="s">
        <v>58</v>
      </c>
      <c r="D573" s="25">
        <v>1872</v>
      </c>
      <c r="E573" s="26" t="s">
        <v>824</v>
      </c>
      <c r="F573" s="25" t="s">
        <v>276</v>
      </c>
      <c r="G573" s="27">
        <v>2</v>
      </c>
      <c r="H573" s="28">
        <v>1.7</v>
      </c>
      <c r="I573" s="29" t="s">
        <v>139</v>
      </c>
      <c r="J573" s="28">
        <f t="shared" si="16"/>
        <v>1.9</v>
      </c>
      <c r="K573" s="30">
        <f t="shared" si="17"/>
        <v>3.8</v>
      </c>
    </row>
    <row r="574" spans="1:11" ht="25.35">
      <c r="A574" s="25" t="s">
        <v>128</v>
      </c>
      <c r="B574" s="25" t="s">
        <v>1129</v>
      </c>
      <c r="C574" s="25" t="s">
        <v>58</v>
      </c>
      <c r="D574" s="25">
        <v>1871</v>
      </c>
      <c r="E574" s="26" t="s">
        <v>826</v>
      </c>
      <c r="F574" s="25" t="s">
        <v>276</v>
      </c>
      <c r="G574" s="27">
        <v>4</v>
      </c>
      <c r="H574" s="28">
        <v>3.05</v>
      </c>
      <c r="I574" s="29" t="s">
        <v>139</v>
      </c>
      <c r="J574" s="28">
        <f t="shared" si="16"/>
        <v>3.42</v>
      </c>
      <c r="K574" s="30">
        <f t="shared" si="17"/>
        <v>13.68</v>
      </c>
    </row>
    <row r="575" spans="1:11" ht="25.35">
      <c r="A575" s="25" t="s">
        <v>128</v>
      </c>
      <c r="B575" s="25" t="s">
        <v>1130</v>
      </c>
      <c r="C575" s="25" t="s">
        <v>58</v>
      </c>
      <c r="D575" s="25">
        <v>2609</v>
      </c>
      <c r="E575" s="26" t="s">
        <v>828</v>
      </c>
      <c r="F575" s="25" t="s">
        <v>276</v>
      </c>
      <c r="G575" s="27">
        <v>1</v>
      </c>
      <c r="H575" s="28">
        <v>4.3600000000000003</v>
      </c>
      <c r="I575" s="29" t="s">
        <v>139</v>
      </c>
      <c r="J575" s="28">
        <f t="shared" si="16"/>
        <v>4.88</v>
      </c>
      <c r="K575" s="30">
        <f t="shared" si="17"/>
        <v>4.88</v>
      </c>
    </row>
    <row r="576" spans="1:11" ht="25.35">
      <c r="A576" s="25" t="s">
        <v>128</v>
      </c>
      <c r="B576" s="25" t="s">
        <v>1131</v>
      </c>
      <c r="C576" s="25" t="s">
        <v>58</v>
      </c>
      <c r="D576" s="25">
        <v>2633</v>
      </c>
      <c r="E576" s="26" t="s">
        <v>830</v>
      </c>
      <c r="F576" s="25" t="s">
        <v>276</v>
      </c>
      <c r="G576" s="27">
        <v>1</v>
      </c>
      <c r="H576" s="28">
        <v>4.42</v>
      </c>
      <c r="I576" s="29" t="s">
        <v>139</v>
      </c>
      <c r="J576" s="28">
        <f t="shared" si="16"/>
        <v>4.95</v>
      </c>
      <c r="K576" s="30">
        <f t="shared" si="17"/>
        <v>4.95</v>
      </c>
    </row>
    <row r="577" spans="1:11">
      <c r="A577" s="25" t="s">
        <v>128</v>
      </c>
      <c r="B577" s="25" t="s">
        <v>1132</v>
      </c>
      <c r="C577" s="25" t="s">
        <v>58</v>
      </c>
      <c r="D577" s="25">
        <v>4375</v>
      </c>
      <c r="E577" s="26" t="s">
        <v>832</v>
      </c>
      <c r="F577" s="25" t="s">
        <v>276</v>
      </c>
      <c r="G577" s="27">
        <v>4</v>
      </c>
      <c r="H577" s="28">
        <v>7.0000000000000007E-2</v>
      </c>
      <c r="I577" s="29" t="s">
        <v>139</v>
      </c>
      <c r="J577" s="28">
        <f t="shared" si="16"/>
        <v>0.08</v>
      </c>
      <c r="K577" s="30">
        <f t="shared" si="17"/>
        <v>0.32</v>
      </c>
    </row>
    <row r="578" spans="1:11" ht="25.35">
      <c r="A578" s="25" t="s">
        <v>128</v>
      </c>
      <c r="B578" s="25" t="s">
        <v>1133</v>
      </c>
      <c r="C578" s="25" t="s">
        <v>58</v>
      </c>
      <c r="D578" s="25">
        <v>11057</v>
      </c>
      <c r="E578" s="26" t="s">
        <v>834</v>
      </c>
      <c r="F578" s="25" t="s">
        <v>276</v>
      </c>
      <c r="G578" s="27">
        <v>4</v>
      </c>
      <c r="H578" s="28">
        <v>0.09</v>
      </c>
      <c r="I578" s="29" t="s">
        <v>139</v>
      </c>
      <c r="J578" s="28">
        <f t="shared" si="16"/>
        <v>0.1</v>
      </c>
      <c r="K578" s="30">
        <f t="shared" si="17"/>
        <v>0.4</v>
      </c>
    </row>
    <row r="579" spans="1:11" ht="38.049999999999997">
      <c r="A579" s="25" t="s">
        <v>128</v>
      </c>
      <c r="B579" s="25" t="s">
        <v>1134</v>
      </c>
      <c r="C579" s="25" t="s">
        <v>58</v>
      </c>
      <c r="D579" s="25">
        <v>993</v>
      </c>
      <c r="E579" s="26" t="s">
        <v>836</v>
      </c>
      <c r="F579" s="25" t="s">
        <v>181</v>
      </c>
      <c r="G579" s="27">
        <v>34.1</v>
      </c>
      <c r="H579" s="28">
        <v>1.1399999999999999</v>
      </c>
      <c r="I579" s="29" t="s">
        <v>139</v>
      </c>
      <c r="J579" s="28">
        <f t="shared" si="16"/>
        <v>1.28</v>
      </c>
      <c r="K579" s="30">
        <f t="shared" si="17"/>
        <v>43.65</v>
      </c>
    </row>
    <row r="580" spans="1:11" ht="38.049999999999997">
      <c r="A580" s="25" t="s">
        <v>128</v>
      </c>
      <c r="B580" s="25" t="s">
        <v>1135</v>
      </c>
      <c r="C580" s="25" t="s">
        <v>58</v>
      </c>
      <c r="D580" s="25">
        <v>1020</v>
      </c>
      <c r="E580" s="26" t="s">
        <v>838</v>
      </c>
      <c r="F580" s="25" t="s">
        <v>181</v>
      </c>
      <c r="G580" s="27">
        <v>11.3</v>
      </c>
      <c r="H580" s="28">
        <v>4.96</v>
      </c>
      <c r="I580" s="29" t="s">
        <v>139</v>
      </c>
      <c r="J580" s="28">
        <f t="shared" si="16"/>
        <v>5.56</v>
      </c>
      <c r="K580" s="30">
        <f t="shared" si="17"/>
        <v>62.83</v>
      </c>
    </row>
    <row r="581" spans="1:11" ht="38.049999999999997">
      <c r="A581" s="25" t="s">
        <v>128</v>
      </c>
      <c r="B581" s="25" t="s">
        <v>1136</v>
      </c>
      <c r="C581" s="25" t="s">
        <v>58</v>
      </c>
      <c r="D581" s="25">
        <v>995</v>
      </c>
      <c r="E581" s="26" t="s">
        <v>840</v>
      </c>
      <c r="F581" s="25" t="s">
        <v>181</v>
      </c>
      <c r="G581" s="27">
        <v>22.1</v>
      </c>
      <c r="H581" s="28">
        <v>7.61</v>
      </c>
      <c r="I581" s="29" t="s">
        <v>139</v>
      </c>
      <c r="J581" s="28">
        <f t="shared" si="16"/>
        <v>8.52</v>
      </c>
      <c r="K581" s="30">
        <f t="shared" si="17"/>
        <v>188.29</v>
      </c>
    </row>
    <row r="582" spans="1:11" ht="38.049999999999997">
      <c r="A582" s="25" t="s">
        <v>128</v>
      </c>
      <c r="B582" s="25" t="s">
        <v>1137</v>
      </c>
      <c r="C582" s="25" t="s">
        <v>58</v>
      </c>
      <c r="D582" s="25">
        <v>1022</v>
      </c>
      <c r="E582" s="26" t="s">
        <v>842</v>
      </c>
      <c r="F582" s="25" t="s">
        <v>181</v>
      </c>
      <c r="G582" s="27">
        <v>76</v>
      </c>
      <c r="H582" s="28">
        <v>1.58</v>
      </c>
      <c r="I582" s="29" t="s">
        <v>139</v>
      </c>
      <c r="J582" s="28">
        <f t="shared" si="16"/>
        <v>1.77</v>
      </c>
      <c r="K582" s="30">
        <f t="shared" si="17"/>
        <v>134.52000000000001</v>
      </c>
    </row>
    <row r="583" spans="1:11" ht="38.049999999999997">
      <c r="A583" s="25" t="s">
        <v>128</v>
      </c>
      <c r="B583" s="25" t="s">
        <v>1138</v>
      </c>
      <c r="C583" s="25" t="s">
        <v>58</v>
      </c>
      <c r="D583" s="25">
        <v>996</v>
      </c>
      <c r="E583" s="26" t="s">
        <v>844</v>
      </c>
      <c r="F583" s="25" t="s">
        <v>181</v>
      </c>
      <c r="G583" s="27">
        <v>18.100000000000001</v>
      </c>
      <c r="H583" s="28">
        <v>11.58</v>
      </c>
      <c r="I583" s="29" t="s">
        <v>139</v>
      </c>
      <c r="J583" s="28">
        <f t="shared" si="16"/>
        <v>12.97</v>
      </c>
      <c r="K583" s="30">
        <f t="shared" si="17"/>
        <v>234.76</v>
      </c>
    </row>
    <row r="584" spans="1:11" ht="25.35">
      <c r="A584" s="25" t="s">
        <v>128</v>
      </c>
      <c r="B584" s="25" t="s">
        <v>1139</v>
      </c>
      <c r="C584" s="25" t="s">
        <v>58</v>
      </c>
      <c r="D584" s="25">
        <v>38092</v>
      </c>
      <c r="E584" s="26" t="s">
        <v>846</v>
      </c>
      <c r="F584" s="25" t="s">
        <v>276</v>
      </c>
      <c r="G584" s="27">
        <v>1</v>
      </c>
      <c r="H584" s="28">
        <v>1.57</v>
      </c>
      <c r="I584" s="29" t="s">
        <v>139</v>
      </c>
      <c r="J584" s="28">
        <f t="shared" si="16"/>
        <v>1.76</v>
      </c>
      <c r="K584" s="30">
        <f t="shared" si="17"/>
        <v>1.76</v>
      </c>
    </row>
    <row r="585" spans="1:11" ht="25.35">
      <c r="A585" s="25" t="s">
        <v>128</v>
      </c>
      <c r="B585" s="25" t="s">
        <v>1140</v>
      </c>
      <c r="C585" s="25" t="s">
        <v>58</v>
      </c>
      <c r="D585" s="25">
        <v>38062</v>
      </c>
      <c r="E585" s="26" t="s">
        <v>848</v>
      </c>
      <c r="F585" s="25" t="s">
        <v>276</v>
      </c>
      <c r="G585" s="27">
        <v>1</v>
      </c>
      <c r="H585" s="28">
        <v>4.83</v>
      </c>
      <c r="I585" s="29" t="s">
        <v>139</v>
      </c>
      <c r="J585" s="28">
        <f t="shared" si="16"/>
        <v>5.41</v>
      </c>
      <c r="K585" s="30">
        <f t="shared" si="17"/>
        <v>5.41</v>
      </c>
    </row>
    <row r="586" spans="1:11" ht="25.35">
      <c r="A586" s="25" t="s">
        <v>128</v>
      </c>
      <c r="B586" s="25" t="s">
        <v>1141</v>
      </c>
      <c r="C586" s="25" t="s">
        <v>58</v>
      </c>
      <c r="D586" s="25">
        <v>12147</v>
      </c>
      <c r="E586" s="26" t="s">
        <v>850</v>
      </c>
      <c r="F586" s="25" t="s">
        <v>276</v>
      </c>
      <c r="G586" s="27">
        <v>3</v>
      </c>
      <c r="H586" s="28">
        <v>9.59</v>
      </c>
      <c r="I586" s="29" t="s">
        <v>139</v>
      </c>
      <c r="J586" s="28">
        <f t="shared" si="16"/>
        <v>10.74</v>
      </c>
      <c r="K586" s="30">
        <f t="shared" si="17"/>
        <v>32.22</v>
      </c>
    </row>
    <row r="587" spans="1:11">
      <c r="A587" s="25" t="s">
        <v>128</v>
      </c>
      <c r="B587" s="25" t="s">
        <v>1142</v>
      </c>
      <c r="C587" s="25" t="s">
        <v>58</v>
      </c>
      <c r="D587" s="25">
        <v>34709</v>
      </c>
      <c r="E587" s="26" t="s">
        <v>852</v>
      </c>
      <c r="F587" s="25" t="s">
        <v>276</v>
      </c>
      <c r="G587" s="27">
        <v>1</v>
      </c>
      <c r="H587" s="28">
        <v>64.040000000000006</v>
      </c>
      <c r="I587" s="29" t="s">
        <v>139</v>
      </c>
      <c r="J587" s="28">
        <f t="shared" si="16"/>
        <v>71.72</v>
      </c>
      <c r="K587" s="30">
        <f t="shared" si="17"/>
        <v>71.72</v>
      </c>
    </row>
    <row r="588" spans="1:11">
      <c r="A588" s="25" t="s">
        <v>128</v>
      </c>
      <c r="B588" s="25" t="s">
        <v>1143</v>
      </c>
      <c r="C588" s="25" t="s">
        <v>58</v>
      </c>
      <c r="D588" s="25">
        <v>2391</v>
      </c>
      <c r="E588" s="26" t="s">
        <v>854</v>
      </c>
      <c r="F588" s="25" t="s">
        <v>276</v>
      </c>
      <c r="G588" s="27">
        <v>1</v>
      </c>
      <c r="H588" s="28">
        <v>349.31</v>
      </c>
      <c r="I588" s="29" t="s">
        <v>139</v>
      </c>
      <c r="J588" s="28">
        <f t="shared" si="16"/>
        <v>391.23</v>
      </c>
      <c r="K588" s="30">
        <f t="shared" si="17"/>
        <v>391.23</v>
      </c>
    </row>
    <row r="589" spans="1:11">
      <c r="A589" s="25" t="s">
        <v>128</v>
      </c>
      <c r="B589" s="25" t="s">
        <v>1144</v>
      </c>
      <c r="C589" s="25" t="s">
        <v>58</v>
      </c>
      <c r="D589" s="25">
        <v>34714</v>
      </c>
      <c r="E589" s="26" t="s">
        <v>856</v>
      </c>
      <c r="F589" s="25" t="s">
        <v>276</v>
      </c>
      <c r="G589" s="27">
        <v>1</v>
      </c>
      <c r="H589" s="28">
        <v>76.48</v>
      </c>
      <c r="I589" s="29" t="s">
        <v>139</v>
      </c>
      <c r="J589" s="28">
        <f t="shared" si="16"/>
        <v>85.66</v>
      </c>
      <c r="K589" s="30">
        <f t="shared" si="17"/>
        <v>85.66</v>
      </c>
    </row>
    <row r="590" spans="1:11">
      <c r="A590" s="25" t="s">
        <v>128</v>
      </c>
      <c r="B590" s="25" t="s">
        <v>1145</v>
      </c>
      <c r="C590" s="25" t="s">
        <v>58</v>
      </c>
      <c r="D590" s="25">
        <v>34653</v>
      </c>
      <c r="E590" s="26" t="s">
        <v>858</v>
      </c>
      <c r="F590" s="25" t="s">
        <v>276</v>
      </c>
      <c r="G590" s="27">
        <v>2</v>
      </c>
      <c r="H590" s="28">
        <v>9.1199999999999992</v>
      </c>
      <c r="I590" s="29" t="s">
        <v>139</v>
      </c>
      <c r="J590" s="28">
        <f t="shared" si="16"/>
        <v>10.210000000000001</v>
      </c>
      <c r="K590" s="30">
        <f t="shared" si="17"/>
        <v>20.420000000000002</v>
      </c>
    </row>
    <row r="591" spans="1:11">
      <c r="A591" s="25" t="s">
        <v>128</v>
      </c>
      <c r="B591" s="25" t="s">
        <v>1146</v>
      </c>
      <c r="C591" s="25" t="s">
        <v>58</v>
      </c>
      <c r="D591" s="25">
        <v>34616</v>
      </c>
      <c r="E591" s="26" t="s">
        <v>860</v>
      </c>
      <c r="F591" s="25" t="s">
        <v>276</v>
      </c>
      <c r="G591" s="27">
        <v>2</v>
      </c>
      <c r="H591" s="28">
        <v>52.27</v>
      </c>
      <c r="I591" s="29" t="s">
        <v>139</v>
      </c>
      <c r="J591" s="28">
        <f t="shared" si="16"/>
        <v>58.54</v>
      </c>
      <c r="K591" s="30">
        <f t="shared" si="17"/>
        <v>117.08</v>
      </c>
    </row>
    <row r="592" spans="1:11" ht="25.35">
      <c r="A592" s="25" t="s">
        <v>128</v>
      </c>
      <c r="B592" s="25" t="s">
        <v>1147</v>
      </c>
      <c r="C592" s="25" t="s">
        <v>58</v>
      </c>
      <c r="D592" s="25">
        <v>39471</v>
      </c>
      <c r="E592" s="26" t="s">
        <v>862</v>
      </c>
      <c r="F592" s="25" t="s">
        <v>276</v>
      </c>
      <c r="G592" s="27">
        <v>8</v>
      </c>
      <c r="H592" s="28">
        <v>104.97</v>
      </c>
      <c r="I592" s="29" t="s">
        <v>139</v>
      </c>
      <c r="J592" s="28">
        <f t="shared" si="16"/>
        <v>117.57</v>
      </c>
      <c r="K592" s="30">
        <f t="shared" si="17"/>
        <v>940.56</v>
      </c>
    </row>
    <row r="593" spans="1:11" ht="25.35">
      <c r="A593" s="25" t="s">
        <v>128</v>
      </c>
      <c r="B593" s="25" t="s">
        <v>1148</v>
      </c>
      <c r="C593" s="25" t="s">
        <v>58</v>
      </c>
      <c r="D593" s="25">
        <v>39447</v>
      </c>
      <c r="E593" s="26" t="s">
        <v>864</v>
      </c>
      <c r="F593" s="25" t="s">
        <v>276</v>
      </c>
      <c r="G593" s="27">
        <v>1</v>
      </c>
      <c r="H593" s="28">
        <v>152.82</v>
      </c>
      <c r="I593" s="29" t="s">
        <v>139</v>
      </c>
      <c r="J593" s="28">
        <f t="shared" si="16"/>
        <v>171.16</v>
      </c>
      <c r="K593" s="30">
        <f t="shared" si="17"/>
        <v>171.16</v>
      </c>
    </row>
    <row r="594" spans="1:11">
      <c r="A594" s="25" t="s">
        <v>128</v>
      </c>
      <c r="B594" s="25" t="s">
        <v>1149</v>
      </c>
      <c r="C594" s="25" t="s">
        <v>58</v>
      </c>
      <c r="D594" s="25">
        <v>2688</v>
      </c>
      <c r="E594" s="26" t="s">
        <v>866</v>
      </c>
      <c r="F594" s="25" t="s">
        <v>181</v>
      </c>
      <c r="G594" s="27">
        <v>4.4000000000000004</v>
      </c>
      <c r="H594" s="28">
        <v>1.39</v>
      </c>
      <c r="I594" s="29" t="s">
        <v>139</v>
      </c>
      <c r="J594" s="28">
        <f t="shared" si="16"/>
        <v>1.56</v>
      </c>
      <c r="K594" s="30">
        <f t="shared" si="17"/>
        <v>6.86</v>
      </c>
    </row>
    <row r="595" spans="1:11">
      <c r="A595" s="25" t="s">
        <v>128</v>
      </c>
      <c r="B595" s="25" t="s">
        <v>1150</v>
      </c>
      <c r="C595" s="25" t="s">
        <v>58</v>
      </c>
      <c r="D595" s="25">
        <v>2689</v>
      </c>
      <c r="E595" s="26" t="s">
        <v>868</v>
      </c>
      <c r="F595" s="25" t="s">
        <v>181</v>
      </c>
      <c r="G595" s="27">
        <v>9.6</v>
      </c>
      <c r="H595" s="28">
        <v>1.28</v>
      </c>
      <c r="I595" s="29" t="s">
        <v>139</v>
      </c>
      <c r="J595" s="28">
        <f t="shared" si="16"/>
        <v>1.43</v>
      </c>
      <c r="K595" s="30">
        <f t="shared" si="17"/>
        <v>13.73</v>
      </c>
    </row>
    <row r="596" spans="1:11">
      <c r="A596" s="25" t="s">
        <v>128</v>
      </c>
      <c r="B596" s="25" t="s">
        <v>1151</v>
      </c>
      <c r="C596" s="25" t="s">
        <v>58</v>
      </c>
      <c r="D596" s="25">
        <v>2690</v>
      </c>
      <c r="E596" s="26" t="s">
        <v>870</v>
      </c>
      <c r="F596" s="25" t="s">
        <v>181</v>
      </c>
      <c r="G596" s="27">
        <v>16.8</v>
      </c>
      <c r="H596" s="28">
        <v>2.38</v>
      </c>
      <c r="I596" s="29" t="s">
        <v>139</v>
      </c>
      <c r="J596" s="28">
        <f t="shared" si="16"/>
        <v>2.67</v>
      </c>
      <c r="K596" s="30">
        <f t="shared" si="17"/>
        <v>44.86</v>
      </c>
    </row>
    <row r="597" spans="1:11" ht="25.35">
      <c r="A597" s="25" t="s">
        <v>128</v>
      </c>
      <c r="B597" s="25" t="s">
        <v>1152</v>
      </c>
      <c r="C597" s="25" t="s">
        <v>58</v>
      </c>
      <c r="D597" s="25">
        <v>21128</v>
      </c>
      <c r="E597" s="26" t="s">
        <v>872</v>
      </c>
      <c r="F597" s="25" t="s">
        <v>181</v>
      </c>
      <c r="G597" s="27">
        <v>1</v>
      </c>
      <c r="H597" s="28">
        <v>9.0500000000000007</v>
      </c>
      <c r="I597" s="29" t="s">
        <v>139</v>
      </c>
      <c r="J597" s="28">
        <f t="shared" si="16"/>
        <v>10.14</v>
      </c>
      <c r="K597" s="30">
        <f t="shared" si="17"/>
        <v>10.14</v>
      </c>
    </row>
    <row r="598" spans="1:11" ht="38.049999999999997">
      <c r="A598" s="25" t="s">
        <v>128</v>
      </c>
      <c r="B598" s="25" t="s">
        <v>1153</v>
      </c>
      <c r="C598" s="25" t="s">
        <v>58</v>
      </c>
      <c r="D598" s="25">
        <v>3780</v>
      </c>
      <c r="E598" s="26" t="s">
        <v>874</v>
      </c>
      <c r="F598" s="25" t="s">
        <v>276</v>
      </c>
      <c r="G598" s="27">
        <v>4</v>
      </c>
      <c r="H598" s="28">
        <v>50.01</v>
      </c>
      <c r="I598" s="29" t="s">
        <v>139</v>
      </c>
      <c r="J598" s="28">
        <f t="shared" si="16"/>
        <v>56.01</v>
      </c>
      <c r="K598" s="30">
        <f t="shared" si="17"/>
        <v>224.04</v>
      </c>
    </row>
    <row r="599" spans="1:11" ht="25.35">
      <c r="A599" s="25" t="s">
        <v>128</v>
      </c>
      <c r="B599" s="25" t="s">
        <v>1154</v>
      </c>
      <c r="C599" s="25" t="s">
        <v>58</v>
      </c>
      <c r="D599" s="25">
        <v>1091</v>
      </c>
      <c r="E599" s="26" t="s">
        <v>876</v>
      </c>
      <c r="F599" s="25" t="s">
        <v>276</v>
      </c>
      <c r="G599" s="27">
        <v>1</v>
      </c>
      <c r="H599" s="28">
        <v>19.47</v>
      </c>
      <c r="I599" s="29" t="s">
        <v>139</v>
      </c>
      <c r="J599" s="28">
        <f t="shared" si="16"/>
        <v>21.81</v>
      </c>
      <c r="K599" s="30">
        <f t="shared" si="17"/>
        <v>21.81</v>
      </c>
    </row>
    <row r="600" spans="1:11">
      <c r="A600" s="25" t="s">
        <v>128</v>
      </c>
      <c r="B600" s="25" t="s">
        <v>1155</v>
      </c>
      <c r="C600" s="25" t="s">
        <v>58</v>
      </c>
      <c r="D600" s="25">
        <v>862</v>
      </c>
      <c r="E600" s="26" t="s">
        <v>878</v>
      </c>
      <c r="F600" s="25" t="s">
        <v>181</v>
      </c>
      <c r="G600" s="27">
        <v>3</v>
      </c>
      <c r="H600" s="28">
        <v>4.1900000000000004</v>
      </c>
      <c r="I600" s="29" t="s">
        <v>139</v>
      </c>
      <c r="J600" s="28">
        <f t="shared" si="16"/>
        <v>4.6900000000000004</v>
      </c>
      <c r="K600" s="30">
        <f t="shared" si="17"/>
        <v>14.07</v>
      </c>
    </row>
    <row r="601" spans="1:11" ht="25.35">
      <c r="A601" s="25" t="s">
        <v>128</v>
      </c>
      <c r="B601" s="25" t="s">
        <v>1156</v>
      </c>
      <c r="C601" s="25" t="s">
        <v>58</v>
      </c>
      <c r="D601" s="25">
        <v>34643</v>
      </c>
      <c r="E601" s="26" t="s">
        <v>880</v>
      </c>
      <c r="F601" s="25" t="s">
        <v>276</v>
      </c>
      <c r="G601" s="27">
        <v>1</v>
      </c>
      <c r="H601" s="28">
        <v>10.62</v>
      </c>
      <c r="I601" s="29" t="s">
        <v>139</v>
      </c>
      <c r="J601" s="28">
        <f t="shared" ref="J601:J628" si="18">IF(I601=$L$1,ROUND(H601*(1+$M$1),2),IF(I601=$L$2,ROUND(H601*(1+$M$2),2),"ERRO"))</f>
        <v>11.89</v>
      </c>
      <c r="K601" s="30">
        <f t="shared" ref="K601:K628" si="19">ROUND(J601*G601,2)</f>
        <v>11.89</v>
      </c>
    </row>
    <row r="602" spans="1:11" ht="25.35">
      <c r="A602" s="25" t="s">
        <v>128</v>
      </c>
      <c r="B602" s="25" t="s">
        <v>1157</v>
      </c>
      <c r="C602" s="25" t="s">
        <v>12</v>
      </c>
      <c r="D602" s="25">
        <v>96985</v>
      </c>
      <c r="E602" s="26" t="s">
        <v>882</v>
      </c>
      <c r="F602" s="25" t="s">
        <v>48</v>
      </c>
      <c r="G602" s="27">
        <v>2</v>
      </c>
      <c r="H602" s="28">
        <v>37.64</v>
      </c>
      <c r="I602" s="29" t="s">
        <v>130</v>
      </c>
      <c r="J602" s="28">
        <f t="shared" si="18"/>
        <v>47.58</v>
      </c>
      <c r="K602" s="30">
        <f t="shared" si="19"/>
        <v>95.16</v>
      </c>
    </row>
    <row r="603" spans="1:11">
      <c r="A603" s="25" t="s">
        <v>128</v>
      </c>
      <c r="B603" s="25" t="s">
        <v>1158</v>
      </c>
      <c r="C603" s="25" t="s">
        <v>58</v>
      </c>
      <c r="D603" s="25">
        <v>7569</v>
      </c>
      <c r="E603" s="26" t="s">
        <v>884</v>
      </c>
      <c r="F603" s="25" t="s">
        <v>276</v>
      </c>
      <c r="G603" s="27">
        <v>1</v>
      </c>
      <c r="H603" s="28">
        <v>42.25</v>
      </c>
      <c r="I603" s="29" t="s">
        <v>139</v>
      </c>
      <c r="J603" s="28">
        <f t="shared" si="18"/>
        <v>47.32</v>
      </c>
      <c r="K603" s="30">
        <f t="shared" si="19"/>
        <v>47.32</v>
      </c>
    </row>
    <row r="604" spans="1:11" ht="25.35">
      <c r="A604" s="25" t="s">
        <v>128</v>
      </c>
      <c r="B604" s="25" t="s">
        <v>1159</v>
      </c>
      <c r="C604" s="25" t="s">
        <v>58</v>
      </c>
      <c r="D604" s="25">
        <v>3398</v>
      </c>
      <c r="E604" s="26" t="s">
        <v>886</v>
      </c>
      <c r="F604" s="25" t="s">
        <v>276</v>
      </c>
      <c r="G604" s="27">
        <v>1</v>
      </c>
      <c r="H604" s="28">
        <v>6.14</v>
      </c>
      <c r="I604" s="29" t="s">
        <v>139</v>
      </c>
      <c r="J604" s="28">
        <f t="shared" si="18"/>
        <v>6.88</v>
      </c>
      <c r="K604" s="30">
        <f t="shared" si="19"/>
        <v>6.88</v>
      </c>
    </row>
    <row r="605" spans="1:11" ht="25.35">
      <c r="A605" s="25" t="s">
        <v>128</v>
      </c>
      <c r="B605" s="25" t="s">
        <v>1160</v>
      </c>
      <c r="C605" s="25" t="s">
        <v>58</v>
      </c>
      <c r="D605" s="25">
        <v>5050</v>
      </c>
      <c r="E605" s="26" t="s">
        <v>888</v>
      </c>
      <c r="F605" s="25" t="s">
        <v>276</v>
      </c>
      <c r="G605" s="27">
        <v>1</v>
      </c>
      <c r="H605" s="28">
        <v>267.89999999999998</v>
      </c>
      <c r="I605" s="29" t="s">
        <v>139</v>
      </c>
      <c r="J605" s="28">
        <f t="shared" si="18"/>
        <v>300.05</v>
      </c>
      <c r="K605" s="30">
        <f t="shared" si="19"/>
        <v>300.05</v>
      </c>
    </row>
    <row r="606" spans="1:11">
      <c r="A606" s="25" t="s">
        <v>128</v>
      </c>
      <c r="B606" s="25" t="s">
        <v>1161</v>
      </c>
      <c r="C606" s="25" t="s">
        <v>12</v>
      </c>
      <c r="D606" s="25" t="s">
        <v>890</v>
      </c>
      <c r="E606" s="26" t="s">
        <v>891</v>
      </c>
      <c r="F606" s="25" t="s">
        <v>116</v>
      </c>
      <c r="G606" s="27">
        <v>40</v>
      </c>
      <c r="H606" s="28">
        <v>22.63</v>
      </c>
      <c r="I606" s="29" t="s">
        <v>130</v>
      </c>
      <c r="J606" s="28">
        <f t="shared" si="18"/>
        <v>28.61</v>
      </c>
      <c r="K606" s="30">
        <f t="shared" si="19"/>
        <v>1144.4000000000001</v>
      </c>
    </row>
    <row r="607" spans="1:11" ht="25.35">
      <c r="A607" s="25" t="s">
        <v>128</v>
      </c>
      <c r="B607" s="25" t="s">
        <v>1162</v>
      </c>
      <c r="C607" s="25" t="s">
        <v>58</v>
      </c>
      <c r="D607" s="25">
        <v>38056</v>
      </c>
      <c r="E607" s="26" t="s">
        <v>893</v>
      </c>
      <c r="F607" s="25" t="s">
        <v>276</v>
      </c>
      <c r="G607" s="27">
        <v>2</v>
      </c>
      <c r="H607" s="28">
        <v>14.4</v>
      </c>
      <c r="I607" s="29" t="s">
        <v>139</v>
      </c>
      <c r="J607" s="28">
        <f t="shared" si="18"/>
        <v>16.13</v>
      </c>
      <c r="K607" s="30">
        <f t="shared" si="19"/>
        <v>32.26</v>
      </c>
    </row>
    <row r="608" spans="1:11" ht="25.35">
      <c r="A608" s="25" t="s">
        <v>128</v>
      </c>
      <c r="B608" s="25" t="s">
        <v>1163</v>
      </c>
      <c r="C608" s="25" t="s">
        <v>58</v>
      </c>
      <c r="D608" s="25" t="s">
        <v>895</v>
      </c>
      <c r="E608" s="26" t="s">
        <v>896</v>
      </c>
      <c r="F608" s="25" t="s">
        <v>276</v>
      </c>
      <c r="G608" s="27">
        <v>1</v>
      </c>
      <c r="H608" s="28">
        <v>154.49</v>
      </c>
      <c r="I608" s="29" t="s">
        <v>139</v>
      </c>
      <c r="J608" s="28">
        <f t="shared" si="18"/>
        <v>173.03</v>
      </c>
      <c r="K608" s="30">
        <f t="shared" si="19"/>
        <v>173.03</v>
      </c>
    </row>
    <row r="609" spans="1:11" ht="25.35">
      <c r="A609" s="25" t="s">
        <v>128</v>
      </c>
      <c r="B609" s="25" t="s">
        <v>1164</v>
      </c>
      <c r="C609" s="25" t="s">
        <v>58</v>
      </c>
      <c r="D609" s="25">
        <v>13395</v>
      </c>
      <c r="E609" s="26" t="s">
        <v>898</v>
      </c>
      <c r="F609" s="25" t="s">
        <v>276</v>
      </c>
      <c r="G609" s="27">
        <v>1</v>
      </c>
      <c r="H609" s="28">
        <v>186.72</v>
      </c>
      <c r="I609" s="29" t="s">
        <v>139</v>
      </c>
      <c r="J609" s="28">
        <f t="shared" si="18"/>
        <v>209.13</v>
      </c>
      <c r="K609" s="30">
        <f t="shared" si="19"/>
        <v>209.13</v>
      </c>
    </row>
    <row r="610" spans="1:11">
      <c r="A610" s="25" t="s">
        <v>128</v>
      </c>
      <c r="B610" s="25" t="s">
        <v>1165</v>
      </c>
      <c r="C610" s="25" t="s">
        <v>12</v>
      </c>
      <c r="D610" s="25">
        <v>88264</v>
      </c>
      <c r="E610" s="26" t="s">
        <v>900</v>
      </c>
      <c r="F610" s="25" t="s">
        <v>116</v>
      </c>
      <c r="G610" s="27">
        <v>176</v>
      </c>
      <c r="H610" s="28">
        <v>21.14</v>
      </c>
      <c r="I610" s="29" t="s">
        <v>130</v>
      </c>
      <c r="J610" s="28">
        <f t="shared" si="18"/>
        <v>26.72</v>
      </c>
      <c r="K610" s="30">
        <f t="shared" si="19"/>
        <v>4702.72</v>
      </c>
    </row>
    <row r="611" spans="1:11">
      <c r="A611" s="25" t="s">
        <v>128</v>
      </c>
      <c r="B611" s="25" t="s">
        <v>1166</v>
      </c>
      <c r="C611" s="25" t="s">
        <v>12</v>
      </c>
      <c r="D611" s="25">
        <v>88247</v>
      </c>
      <c r="E611" s="26" t="s">
        <v>902</v>
      </c>
      <c r="F611" s="25" t="s">
        <v>116</v>
      </c>
      <c r="G611" s="27">
        <v>352</v>
      </c>
      <c r="H611" s="28">
        <v>16.010000000000002</v>
      </c>
      <c r="I611" s="29" t="s">
        <v>130</v>
      </c>
      <c r="J611" s="28">
        <f t="shared" si="18"/>
        <v>20.239999999999998</v>
      </c>
      <c r="K611" s="30">
        <f t="shared" si="19"/>
        <v>7124.48</v>
      </c>
    </row>
    <row r="612" spans="1:11">
      <c r="A612" s="25" t="s">
        <v>128</v>
      </c>
      <c r="B612" s="25" t="s">
        <v>1167</v>
      </c>
      <c r="C612" s="25" t="s">
        <v>12</v>
      </c>
      <c r="D612" s="25" t="s">
        <v>904</v>
      </c>
      <c r="E612" s="26" t="s">
        <v>125</v>
      </c>
      <c r="F612" s="25" t="s">
        <v>116</v>
      </c>
      <c r="G612" s="27">
        <v>352</v>
      </c>
      <c r="H612" s="28">
        <v>21.88</v>
      </c>
      <c r="I612" s="29" t="s">
        <v>130</v>
      </c>
      <c r="J612" s="28">
        <f t="shared" si="18"/>
        <v>27.66</v>
      </c>
      <c r="K612" s="30">
        <f t="shared" si="19"/>
        <v>9736.32</v>
      </c>
    </row>
    <row r="613" spans="1:11">
      <c r="A613" s="32" t="s">
        <v>170</v>
      </c>
      <c r="B613" s="32" t="s">
        <v>1168</v>
      </c>
      <c r="C613" s="32"/>
      <c r="D613" s="33"/>
      <c r="E613" s="34" t="s">
        <v>1169</v>
      </c>
      <c r="F613" s="32" t="s">
        <v>129</v>
      </c>
      <c r="G613" s="35"/>
      <c r="H613" s="35"/>
      <c r="I613" s="36"/>
      <c r="J613" s="36"/>
      <c r="K613" s="36">
        <f>SUM(K614:K620)</f>
        <v>44831.38</v>
      </c>
    </row>
    <row r="614" spans="1:11" ht="38.049999999999997">
      <c r="A614" s="25" t="s">
        <v>128</v>
      </c>
      <c r="B614" s="25" t="s">
        <v>1170</v>
      </c>
      <c r="C614" s="25" t="s">
        <v>12</v>
      </c>
      <c r="D614" s="25" t="s">
        <v>908</v>
      </c>
      <c r="E614" s="26" t="s">
        <v>909</v>
      </c>
      <c r="F614" s="25" t="s">
        <v>48</v>
      </c>
      <c r="G614" s="27">
        <v>4</v>
      </c>
      <c r="H614" s="28">
        <v>2789.2</v>
      </c>
      <c r="I614" s="29" t="s">
        <v>130</v>
      </c>
      <c r="J614" s="28">
        <f t="shared" si="18"/>
        <v>3525.83</v>
      </c>
      <c r="K614" s="30">
        <f t="shared" si="19"/>
        <v>14103.32</v>
      </c>
    </row>
    <row r="615" spans="1:11" ht="38.049999999999997">
      <c r="A615" s="25" t="s">
        <v>128</v>
      </c>
      <c r="B615" s="25" t="s">
        <v>1171</v>
      </c>
      <c r="C615" s="25" t="s">
        <v>12</v>
      </c>
      <c r="D615" s="25" t="s">
        <v>911</v>
      </c>
      <c r="E615" s="26" t="s">
        <v>912</v>
      </c>
      <c r="F615" s="25" t="s">
        <v>62</v>
      </c>
      <c r="G615" s="27">
        <v>4</v>
      </c>
      <c r="H615" s="28">
        <v>1250.43</v>
      </c>
      <c r="I615" s="29" t="s">
        <v>130</v>
      </c>
      <c r="J615" s="28">
        <f t="shared" si="18"/>
        <v>1580.67</v>
      </c>
      <c r="K615" s="30">
        <f t="shared" si="19"/>
        <v>6322.68</v>
      </c>
    </row>
    <row r="616" spans="1:11" ht="38.049999999999997">
      <c r="A616" s="25" t="s">
        <v>128</v>
      </c>
      <c r="B616" s="25" t="s">
        <v>1172</v>
      </c>
      <c r="C616" s="25" t="s">
        <v>12</v>
      </c>
      <c r="D616" s="25" t="s">
        <v>914</v>
      </c>
      <c r="E616" s="26" t="s">
        <v>915</v>
      </c>
      <c r="F616" s="25" t="s">
        <v>48</v>
      </c>
      <c r="G616" s="27">
        <v>1</v>
      </c>
      <c r="H616" s="28">
        <v>5512.36</v>
      </c>
      <c r="I616" s="29" t="s">
        <v>130</v>
      </c>
      <c r="J616" s="28">
        <f t="shared" si="18"/>
        <v>6968.17</v>
      </c>
      <c r="K616" s="30">
        <f t="shared" si="19"/>
        <v>6968.17</v>
      </c>
    </row>
    <row r="617" spans="1:11" ht="38.049999999999997">
      <c r="A617" s="25" t="s">
        <v>128</v>
      </c>
      <c r="B617" s="25" t="s">
        <v>1173</v>
      </c>
      <c r="C617" s="25" t="s">
        <v>12</v>
      </c>
      <c r="D617" s="25" t="s">
        <v>917</v>
      </c>
      <c r="E617" s="26" t="s">
        <v>918</v>
      </c>
      <c r="F617" s="25" t="s">
        <v>62</v>
      </c>
      <c r="G617" s="27">
        <v>1</v>
      </c>
      <c r="H617" s="28">
        <v>1978.95</v>
      </c>
      <c r="I617" s="29" t="s">
        <v>130</v>
      </c>
      <c r="J617" s="28">
        <f t="shared" si="18"/>
        <v>2501.59</v>
      </c>
      <c r="K617" s="30">
        <f t="shared" si="19"/>
        <v>2501.59</v>
      </c>
    </row>
    <row r="618" spans="1:11" ht="50.7">
      <c r="A618" s="25" t="s">
        <v>128</v>
      </c>
      <c r="B618" s="25" t="s">
        <v>1174</v>
      </c>
      <c r="C618" s="25" t="s">
        <v>12</v>
      </c>
      <c r="D618" s="25" t="s">
        <v>920</v>
      </c>
      <c r="E618" s="26" t="s">
        <v>242</v>
      </c>
      <c r="F618" s="25" t="s">
        <v>55</v>
      </c>
      <c r="G618" s="27">
        <v>148.5</v>
      </c>
      <c r="H618" s="28">
        <v>9.18</v>
      </c>
      <c r="I618" s="29" t="s">
        <v>130</v>
      </c>
      <c r="J618" s="28">
        <f t="shared" si="18"/>
        <v>11.6</v>
      </c>
      <c r="K618" s="30">
        <f t="shared" si="19"/>
        <v>1722.6</v>
      </c>
    </row>
    <row r="619" spans="1:11" ht="38.049999999999997">
      <c r="A619" s="25" t="s">
        <v>128</v>
      </c>
      <c r="B619" s="25" t="s">
        <v>1175</v>
      </c>
      <c r="C619" s="25" t="s">
        <v>12</v>
      </c>
      <c r="D619" s="25" t="s">
        <v>922</v>
      </c>
      <c r="E619" s="26" t="s">
        <v>923</v>
      </c>
      <c r="F619" s="25" t="s">
        <v>62</v>
      </c>
      <c r="G619" s="27">
        <v>66</v>
      </c>
      <c r="H619" s="28">
        <v>129.06</v>
      </c>
      <c r="I619" s="29" t="s">
        <v>130</v>
      </c>
      <c r="J619" s="28">
        <f t="shared" si="18"/>
        <v>163.13999999999999</v>
      </c>
      <c r="K619" s="30">
        <f t="shared" si="19"/>
        <v>10767.24</v>
      </c>
    </row>
    <row r="620" spans="1:11" ht="50.7">
      <c r="A620" s="25" t="s">
        <v>128</v>
      </c>
      <c r="B620" s="25" t="s">
        <v>1176</v>
      </c>
      <c r="C620" s="25" t="s">
        <v>12</v>
      </c>
      <c r="D620" s="25" t="s">
        <v>925</v>
      </c>
      <c r="E620" s="26" t="s">
        <v>187</v>
      </c>
      <c r="F620" s="25" t="s">
        <v>55</v>
      </c>
      <c r="G620" s="27">
        <v>135.5</v>
      </c>
      <c r="H620" s="28">
        <v>14.28</v>
      </c>
      <c r="I620" s="29" t="s">
        <v>130</v>
      </c>
      <c r="J620" s="28">
        <f t="shared" si="18"/>
        <v>18.05</v>
      </c>
      <c r="K620" s="30">
        <f t="shared" si="19"/>
        <v>2445.7800000000002</v>
      </c>
    </row>
    <row r="621" spans="1:11">
      <c r="A621" s="18" t="s">
        <v>134</v>
      </c>
      <c r="B621" s="18" t="s">
        <v>1177</v>
      </c>
      <c r="C621" s="18"/>
      <c r="D621" s="19"/>
      <c r="E621" s="20" t="s">
        <v>1178</v>
      </c>
      <c r="F621" s="18" t="s">
        <v>129</v>
      </c>
      <c r="G621" s="21"/>
      <c r="H621" s="21"/>
      <c r="I621" s="23"/>
      <c r="J621" s="23"/>
      <c r="K621" s="24">
        <f>SUM(K622:K624)</f>
        <v>254701.52000000002</v>
      </c>
    </row>
    <row r="622" spans="1:11">
      <c r="A622" s="25" t="s">
        <v>128</v>
      </c>
      <c r="B622" s="25" t="s">
        <v>1179</v>
      </c>
      <c r="C622" s="25" t="s">
        <v>12</v>
      </c>
      <c r="D622" s="25" t="s">
        <v>927</v>
      </c>
      <c r="E622" s="26" t="s">
        <v>928</v>
      </c>
      <c r="F622" s="25" t="s">
        <v>929</v>
      </c>
      <c r="G622" s="27">
        <v>8</v>
      </c>
      <c r="H622" s="28">
        <v>6447.16</v>
      </c>
      <c r="I622" s="29" t="s">
        <v>130</v>
      </c>
      <c r="J622" s="28">
        <f t="shared" si="18"/>
        <v>8149.85</v>
      </c>
      <c r="K622" s="30">
        <f t="shared" si="19"/>
        <v>65198.8</v>
      </c>
    </row>
    <row r="623" spans="1:11">
      <c r="A623" s="25" t="s">
        <v>128</v>
      </c>
      <c r="B623" s="25" t="s">
        <v>1180</v>
      </c>
      <c r="C623" s="25" t="s">
        <v>12</v>
      </c>
      <c r="D623" s="25" t="s">
        <v>930</v>
      </c>
      <c r="E623" s="26" t="s">
        <v>931</v>
      </c>
      <c r="F623" s="25" t="s">
        <v>116</v>
      </c>
      <c r="G623" s="27">
        <v>2816</v>
      </c>
      <c r="H623" s="28">
        <v>28.87</v>
      </c>
      <c r="I623" s="29" t="s">
        <v>130</v>
      </c>
      <c r="J623" s="28">
        <f t="shared" si="18"/>
        <v>36.49</v>
      </c>
      <c r="K623" s="30">
        <f t="shared" si="19"/>
        <v>102755.84</v>
      </c>
    </row>
    <row r="624" spans="1:11">
      <c r="A624" s="25" t="s">
        <v>128</v>
      </c>
      <c r="B624" s="25" t="s">
        <v>1181</v>
      </c>
      <c r="C624" s="25" t="s">
        <v>12</v>
      </c>
      <c r="D624" s="25" t="s">
        <v>932</v>
      </c>
      <c r="E624" s="26" t="s">
        <v>933</v>
      </c>
      <c r="F624" s="25" t="s">
        <v>116</v>
      </c>
      <c r="G624" s="27">
        <v>704</v>
      </c>
      <c r="H624" s="28">
        <v>97.48</v>
      </c>
      <c r="I624" s="29" t="s">
        <v>130</v>
      </c>
      <c r="J624" s="28">
        <f t="shared" si="18"/>
        <v>123.22</v>
      </c>
      <c r="K624" s="30">
        <f t="shared" si="19"/>
        <v>86746.880000000005</v>
      </c>
    </row>
    <row r="625" spans="1:11">
      <c r="A625" s="18" t="s">
        <v>134</v>
      </c>
      <c r="B625" s="18" t="s">
        <v>1182</v>
      </c>
      <c r="C625" s="18"/>
      <c r="D625" s="19"/>
      <c r="E625" s="20" t="s">
        <v>1183</v>
      </c>
      <c r="F625" s="18" t="s">
        <v>129</v>
      </c>
      <c r="G625" s="21"/>
      <c r="H625" s="21"/>
      <c r="I625" s="19"/>
      <c r="J625" s="19"/>
      <c r="K625" s="22">
        <f>SUM(K626:K628)</f>
        <v>29802.399999999998</v>
      </c>
    </row>
    <row r="626" spans="1:11">
      <c r="A626" s="25" t="s">
        <v>128</v>
      </c>
      <c r="B626" s="25" t="s">
        <v>1184</v>
      </c>
      <c r="C626" s="25" t="s">
        <v>12</v>
      </c>
      <c r="D626" s="25" t="s">
        <v>937</v>
      </c>
      <c r="E626" s="26" t="s">
        <v>938</v>
      </c>
      <c r="F626" s="25" t="s">
        <v>116</v>
      </c>
      <c r="G626" s="27">
        <v>160</v>
      </c>
      <c r="H626" s="28">
        <v>53.61</v>
      </c>
      <c r="I626" s="29" t="s">
        <v>130</v>
      </c>
      <c r="J626" s="28">
        <f t="shared" si="18"/>
        <v>67.77</v>
      </c>
      <c r="K626" s="30">
        <f t="shared" si="19"/>
        <v>10843.2</v>
      </c>
    </row>
    <row r="627" spans="1:11">
      <c r="A627" s="25" t="s">
        <v>128</v>
      </c>
      <c r="B627" s="25" t="s">
        <v>1185</v>
      </c>
      <c r="C627" s="25" t="s">
        <v>12</v>
      </c>
      <c r="D627" s="25" t="s">
        <v>940</v>
      </c>
      <c r="E627" s="26" t="s">
        <v>941</v>
      </c>
      <c r="F627" s="25" t="s">
        <v>116</v>
      </c>
      <c r="G627" s="27">
        <v>160</v>
      </c>
      <c r="H627" s="28">
        <v>60.51</v>
      </c>
      <c r="I627" s="29" t="s">
        <v>130</v>
      </c>
      <c r="J627" s="28">
        <f t="shared" si="18"/>
        <v>76.489999999999995</v>
      </c>
      <c r="K627" s="30">
        <f t="shared" si="19"/>
        <v>12238.4</v>
      </c>
    </row>
    <row r="628" spans="1:11">
      <c r="A628" s="25" t="s">
        <v>128</v>
      </c>
      <c r="B628" s="25" t="s">
        <v>1186</v>
      </c>
      <c r="C628" s="25" t="s">
        <v>12</v>
      </c>
      <c r="D628" s="25" t="s">
        <v>943</v>
      </c>
      <c r="E628" s="26" t="s">
        <v>944</v>
      </c>
      <c r="F628" s="25" t="s">
        <v>116</v>
      </c>
      <c r="G628" s="27">
        <v>40</v>
      </c>
      <c r="H628" s="28">
        <v>132.91999999999999</v>
      </c>
      <c r="I628" s="29" t="s">
        <v>130</v>
      </c>
      <c r="J628" s="28">
        <f t="shared" si="18"/>
        <v>168.02</v>
      </c>
      <c r="K628" s="30">
        <f t="shared" si="19"/>
        <v>6720.8</v>
      </c>
    </row>
  </sheetData>
  <sheetProtection password="9918" sheet="1" objects="1" scenarios="1"/>
  <mergeCells count="19">
    <mergeCell ref="A14:D14"/>
    <mergeCell ref="A15:D15"/>
    <mergeCell ref="A16:D16"/>
    <mergeCell ref="A9:D9"/>
    <mergeCell ref="A10:D10"/>
    <mergeCell ref="A11:D11"/>
    <mergeCell ref="A12:D12"/>
    <mergeCell ref="A13:D13"/>
    <mergeCell ref="A2:E4"/>
    <mergeCell ref="A5:D5"/>
    <mergeCell ref="A6:D6"/>
    <mergeCell ref="A8:D8"/>
    <mergeCell ref="A7:D7"/>
    <mergeCell ref="A20:D20"/>
    <mergeCell ref="A17:D17"/>
    <mergeCell ref="E20:G20"/>
    <mergeCell ref="G16:H16"/>
    <mergeCell ref="I16:K16"/>
    <mergeCell ref="A18:D18"/>
  </mergeCells>
  <conditionalFormatting sqref="I16:K16">
    <cfRule type="cellIs" dxfId="19" priority="1" operator="greaterThan">
      <formula>$E$18</formula>
    </cfRule>
  </conditionalFormatting>
  <conditionalFormatting sqref="H24:H37 H40:H56 H58:H71 H73:H87 H89:H112 H115:H161 H163:H173 H175:H187 H191:H200 H202:H206 H208 H211:H223 H225:H228 H230 H233:H248 H250:H259 H261:H315 H317:H360 H362:H368 H370:H372 H374:H376 H379:H392 H395:H411 H413:H426 H428:H441 H444:H456 H458:H468 H470:H482 H486:H501 H503 H506:H521 H523:H532 H534:H567 H569:H612 H614:H620 H622:H624 H626:H628">
    <cfRule type="cellIs" dxfId="18" priority="14" operator="greaterThan">
      <formula>#REF!</formula>
    </cfRule>
  </conditionalFormatting>
  <pageMargins left="0.31496062992125984" right="0.31496062992125984" top="0.94488188976377963" bottom="0.47244094488188981" header="0.19685039370078741" footer="0.19685039370078741"/>
  <pageSetup paperSize="9" scale="68" fitToHeight="0" orientation="landscape" r:id="rId1"/>
  <headerFooter>
    <oddHeader>&amp;L&amp;G&amp;C&amp;"Arial,Negrito"&amp;14SUPERINTENDENCIA DE ÁGUA E ESGOTOS DE ITUIUTABA MG
SETOR DE PROJETOS E OBRAS
PLANILHA ORÇAMENTÁRIA DE REFERENCIA
CONCORRENCIA Nº 03/2019</oddHeader>
    <oddFooter>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BreakPreview" zoomScaleNormal="100" zoomScaleSheetLayoutView="100" workbookViewId="0">
      <selection activeCell="H11" sqref="H11:H12"/>
    </sheetView>
  </sheetViews>
  <sheetFormatPr defaultRowHeight="12.7"/>
  <cols>
    <col min="1" max="1" width="10.6640625" style="40" customWidth="1"/>
    <col min="2" max="2" width="16.33203125" style="40" customWidth="1"/>
    <col min="3" max="3" width="18.88671875" style="40" customWidth="1"/>
    <col min="4" max="4" width="17.109375" style="40" customWidth="1"/>
    <col min="5" max="6" width="10.6640625" style="40" customWidth="1"/>
    <col min="7" max="7" width="12.88671875" style="40" customWidth="1"/>
    <col min="8" max="10" width="10.6640625" style="40" customWidth="1"/>
  </cols>
  <sheetData>
    <row r="1" spans="1:10">
      <c r="A1" s="39"/>
      <c r="B1" s="39"/>
      <c r="C1" s="39"/>
      <c r="D1" s="39"/>
      <c r="E1" s="39"/>
      <c r="F1" s="39"/>
      <c r="G1" s="39"/>
      <c r="H1" s="39"/>
      <c r="I1" s="39"/>
      <c r="J1" s="39"/>
    </row>
    <row r="2" spans="1:10">
      <c r="A2" s="74" t="s">
        <v>1187</v>
      </c>
      <c r="B2" s="75"/>
      <c r="C2" s="75"/>
      <c r="D2" s="75"/>
      <c r="E2" s="75"/>
      <c r="F2" s="75"/>
      <c r="G2" s="75"/>
      <c r="H2" s="75"/>
      <c r="I2" s="75"/>
      <c r="J2" s="76"/>
    </row>
    <row r="3" spans="1:10">
      <c r="A3" s="77" t="s">
        <v>132</v>
      </c>
      <c r="B3" s="77"/>
      <c r="C3" s="77"/>
      <c r="D3" s="77"/>
      <c r="E3" s="77"/>
      <c r="F3" s="77"/>
      <c r="G3" s="77"/>
      <c r="H3" s="77"/>
      <c r="I3" s="77"/>
      <c r="J3" s="77"/>
    </row>
    <row r="4" spans="1:10">
      <c r="A4" s="39"/>
      <c r="B4" s="39"/>
      <c r="C4" s="39"/>
      <c r="D4" s="39"/>
      <c r="E4" s="39"/>
      <c r="F4" s="39"/>
      <c r="G4" s="39"/>
      <c r="H4" s="39"/>
      <c r="I4" s="39"/>
      <c r="J4" s="39"/>
    </row>
    <row r="5" spans="1:10">
      <c r="A5" s="74" t="s">
        <v>1188</v>
      </c>
      <c r="B5" s="75"/>
      <c r="C5" s="75"/>
      <c r="D5" s="75"/>
      <c r="E5" s="75"/>
      <c r="F5" s="75"/>
      <c r="G5" s="75"/>
      <c r="H5" s="75"/>
      <c r="I5" s="74" t="s">
        <v>1189</v>
      </c>
      <c r="J5" s="76"/>
    </row>
    <row r="6" spans="1:10">
      <c r="A6" s="78" t="s">
        <v>1190</v>
      </c>
      <c r="B6" s="79"/>
      <c r="C6" s="79"/>
      <c r="D6" s="79"/>
      <c r="E6" s="79"/>
      <c r="F6" s="79"/>
      <c r="G6" s="79"/>
      <c r="H6" s="80"/>
      <c r="I6" s="81" t="str">
        <f>[2]DADOS!$C$38</f>
        <v>Não</v>
      </c>
      <c r="J6" s="82"/>
    </row>
    <row r="8" spans="1:10">
      <c r="A8" s="83" t="s">
        <v>1191</v>
      </c>
      <c r="B8" s="83"/>
      <c r="C8" s="83"/>
      <c r="D8" s="83"/>
      <c r="E8" s="83"/>
      <c r="F8" s="83"/>
      <c r="G8" s="83"/>
      <c r="H8" s="83"/>
      <c r="I8" s="84">
        <v>1</v>
      </c>
      <c r="J8" s="84"/>
    </row>
    <row r="9" spans="1:10">
      <c r="A9" s="85" t="s">
        <v>1192</v>
      </c>
      <c r="B9" s="85"/>
      <c r="C9" s="85"/>
      <c r="D9" s="85"/>
      <c r="E9" s="85"/>
      <c r="F9" s="85"/>
      <c r="G9" s="85"/>
      <c r="H9" s="85"/>
      <c r="I9" s="84">
        <v>0.02</v>
      </c>
      <c r="J9" s="84"/>
    </row>
    <row r="11" spans="1:10">
      <c r="A11" s="86" t="s">
        <v>1193</v>
      </c>
      <c r="B11" s="86"/>
      <c r="C11" s="86"/>
      <c r="D11" s="86"/>
      <c r="E11" s="86" t="s">
        <v>1194</v>
      </c>
      <c r="F11" s="87" t="s">
        <v>1195</v>
      </c>
      <c r="G11" s="87" t="s">
        <v>1196</v>
      </c>
      <c r="H11" s="88" t="s">
        <v>1197</v>
      </c>
      <c r="I11" s="88" t="s">
        <v>1198</v>
      </c>
      <c r="J11" s="89" t="s">
        <v>1199</v>
      </c>
    </row>
    <row r="12" spans="1:10">
      <c r="A12" s="86"/>
      <c r="B12" s="86"/>
      <c r="C12" s="86"/>
      <c r="D12" s="86"/>
      <c r="E12" s="86"/>
      <c r="F12" s="87"/>
      <c r="G12" s="87"/>
      <c r="H12" s="88"/>
      <c r="I12" s="88"/>
      <c r="J12" s="89"/>
    </row>
    <row r="13" spans="1:10" ht="22.5" customHeight="1">
      <c r="A13" s="91" t="str">
        <f>IF($I$6=$A$37,"Encargos Sociais incidentes sobre a mão de obra","Administração Central")</f>
        <v>Administração Central</v>
      </c>
      <c r="B13" s="91"/>
      <c r="C13" s="91"/>
      <c r="D13" s="91"/>
      <c r="E13" s="41" t="str">
        <f>IF($I$6=$A$37,"K1","AC")</f>
        <v>AC</v>
      </c>
      <c r="F13" s="60">
        <v>0.06</v>
      </c>
      <c r="G13" s="42" t="s">
        <v>1200</v>
      </c>
      <c r="H13" s="43">
        <v>3.4300000000000004E-2</v>
      </c>
      <c r="I13" s="43">
        <v>4.9299999999999997E-2</v>
      </c>
      <c r="J13" s="43">
        <v>6.7099999999999993E-2</v>
      </c>
    </row>
    <row r="14" spans="1:10" ht="25.35" customHeight="1">
      <c r="A14" s="91" t="str">
        <f>IF($I$6=$A$37,"Administração Central da empresa ou consultoria - overhead","Seguro e Garantia")</f>
        <v>Seguro e Garantia</v>
      </c>
      <c r="B14" s="91"/>
      <c r="C14" s="91"/>
      <c r="D14" s="91"/>
      <c r="E14" s="41" t="str">
        <f>IF($I$6=$A$37,"K2","SG")</f>
        <v>SG</v>
      </c>
      <c r="F14" s="60">
        <v>7.4999999999999997E-3</v>
      </c>
      <c r="G14" s="42" t="s">
        <v>1200</v>
      </c>
      <c r="H14" s="43">
        <v>2.8000000000000004E-3</v>
      </c>
      <c r="I14" s="43">
        <v>4.8999999999999998E-3</v>
      </c>
      <c r="J14" s="43">
        <v>7.4999999999999997E-3</v>
      </c>
    </row>
    <row r="15" spans="1:10" ht="17.850000000000001" customHeight="1">
      <c r="A15" s="91" t="str">
        <f>IF($I$6=$A$37,"","Risco")</f>
        <v>Risco</v>
      </c>
      <c r="B15" s="91"/>
      <c r="C15" s="91"/>
      <c r="D15" s="91"/>
      <c r="E15" s="41" t="str">
        <f>IF($I$6=$A$37,"","R")</f>
        <v>R</v>
      </c>
      <c r="F15" s="60">
        <v>1.7000000000000001E-2</v>
      </c>
      <c r="G15" s="42" t="s">
        <v>1200</v>
      </c>
      <c r="H15" s="43">
        <v>0.01</v>
      </c>
      <c r="I15" s="43">
        <v>1.3899999999999999E-2</v>
      </c>
      <c r="J15" s="43">
        <v>1.7399999999999999E-2</v>
      </c>
    </row>
    <row r="16" spans="1:10" ht="20.2" customHeight="1">
      <c r="A16" s="91" t="str">
        <f>IF($I$6=$A$37,"","Despesas Financeiras")</f>
        <v>Despesas Financeiras</v>
      </c>
      <c r="B16" s="91"/>
      <c r="C16" s="91"/>
      <c r="D16" s="91"/>
      <c r="E16" s="41" t="str">
        <f>IF($I$6=$A$37,"","DF")</f>
        <v>DF</v>
      </c>
      <c r="F16" s="60">
        <v>1.17E-2</v>
      </c>
      <c r="G16" s="42" t="s">
        <v>1200</v>
      </c>
      <c r="H16" s="43">
        <v>9.3999999999999986E-3</v>
      </c>
      <c r="I16" s="43">
        <v>9.8999999999999991E-3</v>
      </c>
      <c r="J16" s="43">
        <v>1.1699999999999999E-2</v>
      </c>
    </row>
    <row r="17" spans="1:10" ht="22.5" customHeight="1">
      <c r="A17" s="91" t="str">
        <f>IF($I$6=$A$37,"Margem bruta da empresa de consultoria","Lucro")</f>
        <v>Lucro</v>
      </c>
      <c r="B17" s="91"/>
      <c r="C17" s="91"/>
      <c r="D17" s="91"/>
      <c r="E17" s="41" t="str">
        <f>IF($I$6=$A$37,"K3","L")</f>
        <v>L</v>
      </c>
      <c r="F17" s="60">
        <v>8.6999999999999994E-2</v>
      </c>
      <c r="G17" s="42" t="s">
        <v>1200</v>
      </c>
      <c r="H17" s="43">
        <v>6.7400000000000002E-2</v>
      </c>
      <c r="I17" s="43">
        <v>8.0399999999999985E-2</v>
      </c>
      <c r="J17" s="43">
        <v>9.4E-2</v>
      </c>
    </row>
    <row r="18" spans="1:10" ht="20.2" customHeight="1">
      <c r="A18" s="92" t="s">
        <v>1201</v>
      </c>
      <c r="B18" s="92"/>
      <c r="C18" s="92"/>
      <c r="D18" s="92"/>
      <c r="E18" s="41" t="s">
        <v>1202</v>
      </c>
      <c r="F18" s="60">
        <v>3.6499999999999998E-2</v>
      </c>
      <c r="G18" s="42" t="s">
        <v>1200</v>
      </c>
      <c r="H18" s="43">
        <v>3.6499999999999998E-2</v>
      </c>
      <c r="I18" s="43">
        <v>3.6499999999999998E-2</v>
      </c>
      <c r="J18" s="43">
        <v>3.6499999999999998E-2</v>
      </c>
    </row>
    <row r="19" spans="1:10" ht="13.85">
      <c r="A19" s="91" t="s">
        <v>1203</v>
      </c>
      <c r="B19" s="91"/>
      <c r="C19" s="91"/>
      <c r="D19" s="91"/>
      <c r="E19" s="41" t="s">
        <v>1204</v>
      </c>
      <c r="F19" s="43">
        <f>IF($I$6&lt;&gt;$A$36,I9*I8,0)</f>
        <v>0.02</v>
      </c>
      <c r="G19" s="42" t="s">
        <v>1200</v>
      </c>
      <c r="H19" s="43">
        <v>0</v>
      </c>
      <c r="I19" s="43">
        <v>2.5000000000000001E-2</v>
      </c>
      <c r="J19" s="43">
        <v>0.05</v>
      </c>
    </row>
    <row r="20" spans="1:10" ht="29.4" customHeight="1">
      <c r="A20" s="91" t="s">
        <v>1205</v>
      </c>
      <c r="B20" s="91"/>
      <c r="C20" s="91"/>
      <c r="D20" s="91"/>
      <c r="E20" s="41" t="s">
        <v>1206</v>
      </c>
      <c r="F20" s="43">
        <f>IF(AND($I$6&lt;&gt;$A$36,I6="Sim"),4.5%,0%)</f>
        <v>0</v>
      </c>
      <c r="G20" s="42" t="str">
        <f>IF(AND(F20&gt;=H20, F20&lt;=J20), "OK", "Não OK")</f>
        <v>OK</v>
      </c>
      <c r="H20" s="44">
        <v>0</v>
      </c>
      <c r="I20" s="44">
        <v>4.4999999999999998E-2</v>
      </c>
      <c r="J20" s="44">
        <v>4.4999999999999998E-2</v>
      </c>
    </row>
    <row r="21" spans="1:10" ht="28.25" customHeight="1">
      <c r="A21" s="91" t="s">
        <v>1207</v>
      </c>
      <c r="B21" s="91"/>
      <c r="C21" s="91"/>
      <c r="D21" s="91"/>
      <c r="E21" s="45" t="s">
        <v>1208</v>
      </c>
      <c r="F21" s="43">
        <f>IF($I$6=$A$36,0,ROUND((((1+F13+F14+F15)*(1+F16)*(1+F17)/(1-(F18+F19)))-1),4))</f>
        <v>0.2641</v>
      </c>
      <c r="G21" s="56" t="str">
        <f>IF(OR($I$6=$A$37,$I$6=$A$36,AND(F21&gt;=H21, F21&lt;=J21)), "OK", "FORA DO INTERVALO")</f>
        <v>OK</v>
      </c>
      <c r="H21" s="43">
        <v>0.20760000000000001</v>
      </c>
      <c r="I21" s="43">
        <v>0.24179999999999999</v>
      </c>
      <c r="J21" s="43">
        <v>0.26440000000000002</v>
      </c>
    </row>
    <row r="22" spans="1:10" ht="13.85">
      <c r="A22" s="93" t="s">
        <v>1209</v>
      </c>
      <c r="B22" s="93"/>
      <c r="C22" s="93"/>
      <c r="D22" s="93"/>
      <c r="E22" s="46" t="s">
        <v>1210</v>
      </c>
      <c r="F22" s="47">
        <f>IF($I$6=$A$36,0,ROUND((((1+F13+F14+F15)*(1+F16)*(1+F17)/(1-(F18+F19+F20)))-1),4))</f>
        <v>0.2641</v>
      </c>
      <c r="G22" s="48" t="str">
        <f>IF(I6&lt;&gt;"Sim","",G21)</f>
        <v/>
      </c>
      <c r="H22" s="94"/>
      <c r="I22" s="94"/>
      <c r="J22" s="94"/>
    </row>
    <row r="24" spans="1:10" ht="22.5">
      <c r="A24" s="49" t="str">
        <f>IF(N24,"X","")</f>
        <v/>
      </c>
      <c r="B24" s="90" t="s">
        <v>1211</v>
      </c>
      <c r="C24" s="90"/>
      <c r="D24" s="90"/>
      <c r="E24" s="90"/>
      <c r="F24" s="90"/>
      <c r="G24" s="90"/>
      <c r="H24" s="90"/>
      <c r="I24" s="90"/>
      <c r="J24" s="90"/>
    </row>
    <row r="26" spans="1:10">
      <c r="A26" s="95" t="s">
        <v>1212</v>
      </c>
      <c r="B26" s="95"/>
      <c r="C26" s="95"/>
      <c r="D26" s="95"/>
      <c r="E26" s="95"/>
      <c r="F26" s="95"/>
      <c r="G26" s="95"/>
      <c r="H26" s="95"/>
      <c r="I26" s="95"/>
      <c r="J26" s="95"/>
    </row>
    <row r="27" spans="1:10" ht="16.149999999999999">
      <c r="A27" s="50"/>
      <c r="B27" s="50"/>
      <c r="C27" s="50"/>
      <c r="D27" s="96" t="str">
        <f>IF(I6="Sim","BDI.DES =","BDI.PAD =")</f>
        <v>BDI.PAD =</v>
      </c>
      <c r="E27" s="97" t="str">
        <f>IF($I$6=$A$37,"(1+K1+K2)*(1+K3)","(1+AC + S + R + G)*(1 + DF)*(1+L)")</f>
        <v>(1+AC + S + R + G)*(1 + DF)*(1+L)</v>
      </c>
      <c r="F27" s="97"/>
      <c r="G27" s="97"/>
      <c r="H27" s="98" t="s">
        <v>1213</v>
      </c>
      <c r="I27" s="50"/>
      <c r="J27" s="50"/>
    </row>
    <row r="28" spans="1:10" ht="16.149999999999999">
      <c r="A28" s="50"/>
      <c r="B28" s="50"/>
      <c r="C28" s="50"/>
      <c r="D28" s="96"/>
      <c r="E28" s="100" t="str">
        <f>IF(I6="Sim","(1-CP-ISS-CRPB)","(1-CP-ISS)")</f>
        <v>(1-CP-ISS)</v>
      </c>
      <c r="F28" s="100"/>
      <c r="G28" s="100"/>
      <c r="H28" s="99"/>
      <c r="I28" s="50"/>
      <c r="J28" s="50"/>
    </row>
    <row r="29" spans="1:10">
      <c r="A29" s="61"/>
      <c r="B29" s="61"/>
      <c r="C29" s="61"/>
      <c r="D29" s="61"/>
      <c r="E29" s="61"/>
      <c r="F29" s="61"/>
      <c r="G29" s="61"/>
      <c r="H29" s="61"/>
      <c r="I29" s="61"/>
      <c r="J29" s="61"/>
    </row>
  </sheetData>
  <sheetProtection password="9918" sheet="1" objects="1" scenarios="1"/>
  <mergeCells count="34">
    <mergeCell ref="A26:J26"/>
    <mergeCell ref="D27:D28"/>
    <mergeCell ref="E27:G27"/>
    <mergeCell ref="H27:H28"/>
    <mergeCell ref="E28:G28"/>
    <mergeCell ref="B24:J24"/>
    <mergeCell ref="A13:D13"/>
    <mergeCell ref="A14:D14"/>
    <mergeCell ref="A15:D15"/>
    <mergeCell ref="A16:D16"/>
    <mergeCell ref="A17:D17"/>
    <mergeCell ref="A18:D18"/>
    <mergeCell ref="A19:D19"/>
    <mergeCell ref="A20:D20"/>
    <mergeCell ref="A21:D21"/>
    <mergeCell ref="A22:D22"/>
    <mergeCell ref="H22:J22"/>
    <mergeCell ref="A8:H8"/>
    <mergeCell ref="I8:J8"/>
    <mergeCell ref="A9:H9"/>
    <mergeCell ref="I9:J9"/>
    <mergeCell ref="A11:D12"/>
    <mergeCell ref="E11:E12"/>
    <mergeCell ref="F11:F12"/>
    <mergeCell ref="G11:G12"/>
    <mergeCell ref="H11:H12"/>
    <mergeCell ref="I11:I12"/>
    <mergeCell ref="J11:J12"/>
    <mergeCell ref="A2:J2"/>
    <mergeCell ref="A3:J3"/>
    <mergeCell ref="A5:H5"/>
    <mergeCell ref="I5:J5"/>
    <mergeCell ref="A6:H6"/>
    <mergeCell ref="I6:J6"/>
  </mergeCells>
  <conditionalFormatting sqref="G13:G22">
    <cfRule type="expression" dxfId="17" priority="11" stopIfTrue="1">
      <formula>AND(G13&lt;&gt;"OK",G13&lt;&gt;"-",G13&lt;&gt;"")</formula>
    </cfRule>
    <cfRule type="cellIs" dxfId="16" priority="12" stopIfTrue="1" operator="equal">
      <formula>"OK"</formula>
    </cfRule>
  </conditionalFormatting>
  <conditionalFormatting sqref="A21:F21">
    <cfRule type="expression" dxfId="15" priority="10" stopIfTrue="1">
      <formula>$Q$6="Não"</formula>
    </cfRule>
  </conditionalFormatting>
  <conditionalFormatting sqref="A22:F22">
    <cfRule type="expression" dxfId="14" priority="9" stopIfTrue="1">
      <formula>$Q$6="sim"</formula>
    </cfRule>
  </conditionalFormatting>
  <conditionalFormatting sqref="H22:J22">
    <cfRule type="expression" dxfId="13" priority="8" stopIfTrue="1">
      <formula>$Q$6="sim"</formula>
    </cfRule>
  </conditionalFormatting>
  <conditionalFormatting sqref="A24:J24">
    <cfRule type="expression" dxfId="12" priority="5" stopIfTrue="1">
      <formula>AND(NOT($V$22),NOT($V$24))</formula>
    </cfRule>
  </conditionalFormatting>
  <conditionalFormatting sqref="H13:J21">
    <cfRule type="expression" dxfId="11" priority="13" stopIfTrue="1">
      <formula>$I$6=$A$36</formula>
    </cfRule>
  </conditionalFormatting>
  <conditionalFormatting sqref="F13">
    <cfRule type="cellIs" dxfId="10" priority="2" operator="greaterThan">
      <formula>J13</formula>
    </cfRule>
  </conditionalFormatting>
  <conditionalFormatting sqref="F14:F18">
    <cfRule type="cellIs" dxfId="9" priority="1" operator="greaterThan">
      <formula>J14</formula>
    </cfRule>
  </conditionalFormatting>
  <dataValidations count="6">
    <dataValidation type="decimal" allowBlank="1" showInputMessage="1" showErrorMessage="1" errorTitle="Erro de valores" error="Digite um valor entre 0% e 100%" sqref="F13:F18">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9:J9">
      <formula1>0</formula1>
    </dataValidation>
    <dataValidation type="decimal" allowBlank="1" showInputMessage="1" showErrorMessage="1" errorTitle="Valor não permitido" error="Digite um percentual entre 0% e 100%." promptTitle="Valores admissíveis:" prompt="Insira valores entre 0 e 100%." sqref="I8:J8">
      <formula1>0</formula1>
      <formula2>1</formula2>
    </dataValidation>
    <dataValidation type="decimal" allowBlank="1" showInputMessage="1" showErrorMessage="1" errorTitle="Erro de valores" error="Digite um valor maior do que 0." sqref="F19">
      <formula1>0</formula1>
      <formula2>1</formula2>
    </dataValidation>
    <dataValidation operator="greaterThanOrEqual" allowBlank="1" showInputMessage="1" showErrorMessage="1" errorTitle="Erro de valores" error="Digite um valor igual a 0% ou 2%." sqref="F20"/>
    <dataValidation type="list" allowBlank="1" showInputMessage="1" showErrorMessage="1" sqref="A6:H6">
      <formula1>$A$30:$A$37</formula1>
    </dataValidation>
  </dataValidations>
  <pageMargins left="0.51181102362204722" right="0.51181102362204722" top="0.98425196850393704" bottom="0.78740157480314965" header="0.31496062992125984" footer="0.31496062992125984"/>
  <pageSetup paperSize="9" orientation="landscape" r:id="rId1"/>
  <headerFooter>
    <oddHeader>&amp;L&amp;G&amp;C&amp;"Arial,Negrito"&amp;12ESGOTOS DE ITUIUTABA MG
SETOR DE PROJETOS E OBRAS
PLANILHA DE COMPOSIÇÃO DE BDI DE SERVIÇOS
CONCORRENCIA Nº 03/2019</oddHeader>
    <oddFooter>Página &amp;P de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BreakPreview" zoomScaleNormal="100" zoomScaleSheetLayoutView="100" workbookViewId="0">
      <selection activeCell="E22" sqref="E22"/>
    </sheetView>
  </sheetViews>
  <sheetFormatPr defaultRowHeight="12.7"/>
  <cols>
    <col min="1" max="1" width="10.6640625" style="40" customWidth="1"/>
    <col min="2" max="2" width="16.33203125" style="40" customWidth="1"/>
    <col min="3" max="3" width="18.88671875" style="40" customWidth="1"/>
    <col min="4" max="4" width="17.109375" style="40" customWidth="1"/>
    <col min="5" max="6" width="10.6640625" style="40" customWidth="1"/>
    <col min="7" max="7" width="12.88671875" style="40" customWidth="1"/>
    <col min="8" max="10" width="10.6640625" style="40" customWidth="1"/>
  </cols>
  <sheetData>
    <row r="1" spans="1:10">
      <c r="A1" s="39"/>
      <c r="B1" s="39"/>
      <c r="C1" s="39"/>
      <c r="D1" s="39"/>
      <c r="E1" s="39"/>
      <c r="F1" s="39"/>
      <c r="G1" s="39"/>
      <c r="H1" s="39"/>
      <c r="I1" s="39"/>
      <c r="J1" s="39"/>
    </row>
    <row r="2" spans="1:10">
      <c r="A2" s="74" t="s">
        <v>1187</v>
      </c>
      <c r="B2" s="75"/>
      <c r="C2" s="75"/>
      <c r="D2" s="75"/>
      <c r="E2" s="75"/>
      <c r="F2" s="75"/>
      <c r="G2" s="75"/>
      <c r="H2" s="75"/>
      <c r="I2" s="75"/>
      <c r="J2" s="76"/>
    </row>
    <row r="3" spans="1:10">
      <c r="A3" s="77" t="s">
        <v>132</v>
      </c>
      <c r="B3" s="77"/>
      <c r="C3" s="77"/>
      <c r="D3" s="77"/>
      <c r="E3" s="77"/>
      <c r="F3" s="77"/>
      <c r="G3" s="77"/>
      <c r="H3" s="77"/>
      <c r="I3" s="77"/>
      <c r="J3" s="77"/>
    </row>
    <row r="4" spans="1:10">
      <c r="A4" s="39"/>
      <c r="B4" s="39"/>
      <c r="C4" s="39"/>
      <c r="D4" s="39"/>
      <c r="E4" s="39"/>
      <c r="F4" s="39"/>
      <c r="G4" s="39"/>
      <c r="H4" s="39"/>
      <c r="I4" s="39"/>
      <c r="J4" s="39"/>
    </row>
    <row r="5" spans="1:10">
      <c r="A5" s="74" t="s">
        <v>1188</v>
      </c>
      <c r="B5" s="75"/>
      <c r="C5" s="75"/>
      <c r="D5" s="75"/>
      <c r="E5" s="75"/>
      <c r="F5" s="75"/>
      <c r="G5" s="75"/>
      <c r="H5" s="75"/>
      <c r="I5" s="74" t="s">
        <v>1189</v>
      </c>
      <c r="J5" s="76"/>
    </row>
    <row r="6" spans="1:10">
      <c r="A6" s="78" t="s">
        <v>1214</v>
      </c>
      <c r="B6" s="79"/>
      <c r="C6" s="79"/>
      <c r="D6" s="79"/>
      <c r="E6" s="79"/>
      <c r="F6" s="79"/>
      <c r="G6" s="79"/>
      <c r="H6" s="80"/>
      <c r="I6" s="81" t="str">
        <f>[2]DADOS!$C$38</f>
        <v>Não</v>
      </c>
      <c r="J6" s="82"/>
    </row>
    <row r="8" spans="1:10">
      <c r="A8" s="83" t="s">
        <v>1191</v>
      </c>
      <c r="B8" s="83"/>
      <c r="C8" s="83"/>
      <c r="D8" s="83"/>
      <c r="E8" s="83"/>
      <c r="F8" s="83"/>
      <c r="G8" s="83"/>
      <c r="H8" s="83"/>
      <c r="I8" s="84">
        <v>0</v>
      </c>
      <c r="J8" s="84"/>
    </row>
    <row r="9" spans="1:10">
      <c r="A9" s="85" t="s">
        <v>1192</v>
      </c>
      <c r="B9" s="85"/>
      <c r="C9" s="85"/>
      <c r="D9" s="85"/>
      <c r="E9" s="85"/>
      <c r="F9" s="85"/>
      <c r="G9" s="85"/>
      <c r="H9" s="85"/>
      <c r="I9" s="84">
        <v>0.02</v>
      </c>
      <c r="J9" s="84"/>
    </row>
    <row r="11" spans="1:10">
      <c r="A11" s="86" t="s">
        <v>1193</v>
      </c>
      <c r="B11" s="86"/>
      <c r="C11" s="86"/>
      <c r="D11" s="86"/>
      <c r="E11" s="86" t="s">
        <v>1194</v>
      </c>
      <c r="F11" s="87" t="s">
        <v>1195</v>
      </c>
      <c r="G11" s="87" t="s">
        <v>1196</v>
      </c>
      <c r="H11" s="88" t="s">
        <v>1197</v>
      </c>
      <c r="I11" s="88" t="s">
        <v>1198</v>
      </c>
      <c r="J11" s="89" t="s">
        <v>1199</v>
      </c>
    </row>
    <row r="12" spans="1:10">
      <c r="A12" s="86"/>
      <c r="B12" s="86"/>
      <c r="C12" s="86"/>
      <c r="D12" s="86"/>
      <c r="E12" s="86"/>
      <c r="F12" s="87"/>
      <c r="G12" s="87"/>
      <c r="H12" s="88"/>
      <c r="I12" s="88"/>
      <c r="J12" s="89"/>
    </row>
    <row r="13" spans="1:10" ht="22.5" customHeight="1">
      <c r="A13" s="91" t="str">
        <f>IF($I$6=$A$37,"Encargos Sociais incidentes sobre a mão de obra","Administração Central")</f>
        <v>Administração Central</v>
      </c>
      <c r="B13" s="91"/>
      <c r="C13" s="91"/>
      <c r="D13" s="91"/>
      <c r="E13" s="41" t="str">
        <f>IF($I$6=$A$37,"K1","AC")</f>
        <v>AC</v>
      </c>
      <c r="F13" s="60">
        <v>1.7600000000000001E-2</v>
      </c>
      <c r="G13" s="42" t="s">
        <v>1200</v>
      </c>
      <c r="H13" s="43">
        <v>1.4999999999999999E-2</v>
      </c>
      <c r="I13" s="43">
        <v>3.4500000000000003E-2</v>
      </c>
      <c r="J13" s="43">
        <v>4.4900000000000002E-2</v>
      </c>
    </row>
    <row r="14" spans="1:10" ht="25.35" customHeight="1">
      <c r="A14" s="91" t="str">
        <f>IF($I$6=$A$37,"Administração Central da empresa ou consultoria - overhead","Seguro e Garantia")</f>
        <v>Seguro e Garantia</v>
      </c>
      <c r="B14" s="91"/>
      <c r="C14" s="91"/>
      <c r="D14" s="91"/>
      <c r="E14" s="41" t="str">
        <f>IF($I$6=$A$37,"K2","SG")</f>
        <v>SG</v>
      </c>
      <c r="F14" s="60">
        <v>3.0000000000000001E-3</v>
      </c>
      <c r="G14" s="42" t="s">
        <v>1200</v>
      </c>
      <c r="H14" s="43">
        <v>3.0000000000000001E-3</v>
      </c>
      <c r="I14" s="43">
        <v>4.7999999999999996E-3</v>
      </c>
      <c r="J14" s="43">
        <v>8.199999999999999E-3</v>
      </c>
    </row>
    <row r="15" spans="1:10" ht="17.850000000000001" customHeight="1">
      <c r="A15" s="91" t="str">
        <f>IF($I$6=$A$37,"","Risco")</f>
        <v>Risco</v>
      </c>
      <c r="B15" s="91"/>
      <c r="C15" s="91"/>
      <c r="D15" s="91"/>
      <c r="E15" s="41" t="str">
        <f>IF($I$6=$A$37,"","R")</f>
        <v>R</v>
      </c>
      <c r="F15" s="60">
        <v>5.5999999999999999E-3</v>
      </c>
      <c r="G15" s="42" t="s">
        <v>1200</v>
      </c>
      <c r="H15" s="43">
        <v>5.6000000000000008E-3</v>
      </c>
      <c r="I15" s="43">
        <v>8.5000000000000006E-3</v>
      </c>
      <c r="J15" s="43">
        <v>8.8999999999999999E-3</v>
      </c>
    </row>
    <row r="16" spans="1:10" ht="20.2" customHeight="1">
      <c r="A16" s="91" t="str">
        <f>IF($I$6=$A$37,"","Despesas Financeiras")</f>
        <v>Despesas Financeiras</v>
      </c>
      <c r="B16" s="91"/>
      <c r="C16" s="91"/>
      <c r="D16" s="91"/>
      <c r="E16" s="41" t="str">
        <f>IF($I$6=$A$37,"","DF")</f>
        <v>DF</v>
      </c>
      <c r="F16" s="60">
        <v>1.11E-2</v>
      </c>
      <c r="G16" s="42" t="s">
        <v>1200</v>
      </c>
      <c r="H16" s="43">
        <v>8.5000000000000006E-3</v>
      </c>
      <c r="I16" s="43">
        <v>8.5000000000000006E-3</v>
      </c>
      <c r="J16" s="43">
        <v>1.11E-2</v>
      </c>
    </row>
    <row r="17" spans="1:10" ht="22.5" customHeight="1">
      <c r="A17" s="91" t="str">
        <f>IF($I$6=$A$37,"Margem bruta da empresa de consultoria","Lucro")</f>
        <v>Lucro</v>
      </c>
      <c r="B17" s="91"/>
      <c r="C17" s="91"/>
      <c r="D17" s="91"/>
      <c r="E17" s="41" t="str">
        <f>IF($I$6=$A$37,"K3","L")</f>
        <v>L</v>
      </c>
      <c r="F17" s="60">
        <v>0.04</v>
      </c>
      <c r="G17" s="42" t="s">
        <v>1200</v>
      </c>
      <c r="H17" s="43">
        <v>3.5000000000000003E-2</v>
      </c>
      <c r="I17" s="43">
        <v>5.1100000000000007E-2</v>
      </c>
      <c r="J17" s="43">
        <v>6.2199999999999998E-2</v>
      </c>
    </row>
    <row r="18" spans="1:10" ht="20.2" customHeight="1">
      <c r="A18" s="92" t="s">
        <v>1201</v>
      </c>
      <c r="B18" s="92"/>
      <c r="C18" s="92"/>
      <c r="D18" s="92"/>
      <c r="E18" s="41" t="s">
        <v>1202</v>
      </c>
      <c r="F18" s="60">
        <v>3.6499999999999998E-2</v>
      </c>
      <c r="G18" s="42" t="s">
        <v>1200</v>
      </c>
      <c r="H18" s="43">
        <v>3.6499999999999998E-2</v>
      </c>
      <c r="I18" s="43">
        <v>3.6499999999999998E-2</v>
      </c>
      <c r="J18" s="43">
        <v>3.6499999999999998E-2</v>
      </c>
    </row>
    <row r="19" spans="1:10" ht="13.85">
      <c r="A19" s="91" t="s">
        <v>1203</v>
      </c>
      <c r="B19" s="91"/>
      <c r="C19" s="91"/>
      <c r="D19" s="91"/>
      <c r="E19" s="41" t="s">
        <v>1204</v>
      </c>
      <c r="F19" s="43">
        <f>IF($I$6&lt;&gt;$A$36,I9*I8,0)</f>
        <v>0</v>
      </c>
      <c r="G19" s="42" t="s">
        <v>1200</v>
      </c>
      <c r="H19" s="43">
        <v>0</v>
      </c>
      <c r="I19" s="43">
        <v>2.5000000000000001E-2</v>
      </c>
      <c r="J19" s="43">
        <v>0.05</v>
      </c>
    </row>
    <row r="20" spans="1:10" ht="29.4" customHeight="1">
      <c r="A20" s="91" t="s">
        <v>1205</v>
      </c>
      <c r="B20" s="91"/>
      <c r="C20" s="91"/>
      <c r="D20" s="91"/>
      <c r="E20" s="41" t="s">
        <v>1206</v>
      </c>
      <c r="F20" s="43">
        <f>IF(AND($I$6&lt;&gt;$A$36,I6="Sim"),4.5%,0%)</f>
        <v>0</v>
      </c>
      <c r="G20" s="42" t="str">
        <f>IF(AND(F20&gt;=H20, F20&lt;=J20), "OK", "Não OK")</f>
        <v>OK</v>
      </c>
      <c r="H20" s="44">
        <v>0</v>
      </c>
      <c r="I20" s="44">
        <v>4.4999999999999998E-2</v>
      </c>
      <c r="J20" s="44">
        <v>4.4999999999999998E-2</v>
      </c>
    </row>
    <row r="21" spans="1:10" ht="28.25" customHeight="1">
      <c r="A21" s="91" t="s">
        <v>1207</v>
      </c>
      <c r="B21" s="91"/>
      <c r="C21" s="91"/>
      <c r="D21" s="91"/>
      <c r="E21" s="45" t="s">
        <v>1208</v>
      </c>
      <c r="F21" s="43">
        <f>IF($I$6=$A$36,0,ROUND((((1+F13+F14+F15)*(1+F16)*(1+F17)/(1-(F18+F19)))-1),4))</f>
        <v>0.12</v>
      </c>
      <c r="G21" s="56" t="str">
        <f>IF(OR($I$6=$A$37,$I$6=$A$36,AND(F21&gt;=H21, F21&lt;=J21)), "OK", "FORA DO INTERVALO")</f>
        <v>OK</v>
      </c>
      <c r="H21" s="43">
        <v>0.111</v>
      </c>
      <c r="I21" s="43">
        <v>0.14019999999999999</v>
      </c>
      <c r="J21" s="43">
        <v>0.16800000000000001</v>
      </c>
    </row>
    <row r="22" spans="1:10" ht="13.85">
      <c r="A22" s="93" t="s">
        <v>1209</v>
      </c>
      <c r="B22" s="93"/>
      <c r="C22" s="93"/>
      <c r="D22" s="93"/>
      <c r="E22" s="46" t="s">
        <v>1210</v>
      </c>
      <c r="F22" s="47">
        <f>IF($I$6=$A$36,0,ROUND((((1+F13+F14+F15)*(1+F16)*(1+F17)/(1-(F18+F19+F20)))-1),4))</f>
        <v>0.12</v>
      </c>
      <c r="G22" s="48" t="str">
        <f>IF(I6&lt;&gt;"Sim","",G21)</f>
        <v/>
      </c>
      <c r="H22" s="94"/>
      <c r="I22" s="94"/>
      <c r="J22" s="94"/>
    </row>
    <row r="24" spans="1:10" ht="22.5">
      <c r="A24" s="49" t="str">
        <f>IF(N24,"X","")</f>
        <v/>
      </c>
      <c r="B24" s="90" t="s">
        <v>1211</v>
      </c>
      <c r="C24" s="90"/>
      <c r="D24" s="90"/>
      <c r="E24" s="90"/>
      <c r="F24" s="90"/>
      <c r="G24" s="90"/>
      <c r="H24" s="90"/>
      <c r="I24" s="90"/>
      <c r="J24" s="90"/>
    </row>
    <row r="26" spans="1:10">
      <c r="A26" s="95" t="s">
        <v>1212</v>
      </c>
      <c r="B26" s="95"/>
      <c r="C26" s="95"/>
      <c r="D26" s="95"/>
      <c r="E26" s="95"/>
      <c r="F26" s="95"/>
      <c r="G26" s="95"/>
      <c r="H26" s="95"/>
      <c r="I26" s="95"/>
      <c r="J26" s="95"/>
    </row>
    <row r="27" spans="1:10" ht="16.149999999999999">
      <c r="A27" s="50"/>
      <c r="B27" s="50"/>
      <c r="C27" s="50"/>
      <c r="D27" s="96" t="str">
        <f>IF(I6="Sim","BDI.DES =","BDI.PAD =")</f>
        <v>BDI.PAD =</v>
      </c>
      <c r="E27" s="97" t="str">
        <f>IF($I$6=$A$37,"(1+K1+K2)*(1+K3)","(1+AC + S + R + G)*(1 + DF)*(1+L)")</f>
        <v>(1+AC + S + R + G)*(1 + DF)*(1+L)</v>
      </c>
      <c r="F27" s="97"/>
      <c r="G27" s="97"/>
      <c r="H27" s="98" t="s">
        <v>1213</v>
      </c>
      <c r="I27" s="50"/>
      <c r="J27" s="50"/>
    </row>
    <row r="28" spans="1:10" ht="16.149999999999999">
      <c r="A28" s="50"/>
      <c r="B28" s="50"/>
      <c r="C28" s="50"/>
      <c r="D28" s="96"/>
      <c r="E28" s="100" t="str">
        <f>IF(I6="Sim","(1-CP-ISS-CRPB)","(1-CP-ISS)")</f>
        <v>(1-CP-ISS)</v>
      </c>
      <c r="F28" s="100"/>
      <c r="G28" s="100"/>
      <c r="H28" s="99"/>
      <c r="I28" s="50"/>
      <c r="J28" s="50"/>
    </row>
    <row r="29" spans="1:10">
      <c r="A29" s="61"/>
      <c r="B29" s="61"/>
      <c r="C29" s="61"/>
      <c r="D29" s="61"/>
      <c r="E29" s="61"/>
      <c r="F29" s="61"/>
      <c r="G29" s="61"/>
      <c r="H29" s="61"/>
      <c r="I29" s="61"/>
      <c r="J29" s="61"/>
    </row>
  </sheetData>
  <sheetProtection password="9918" sheet="1" objects="1" scenarios="1"/>
  <mergeCells count="34">
    <mergeCell ref="B24:J24"/>
    <mergeCell ref="A26:J26"/>
    <mergeCell ref="D27:D28"/>
    <mergeCell ref="E27:G27"/>
    <mergeCell ref="H27:H28"/>
    <mergeCell ref="E28:G28"/>
    <mergeCell ref="H22:J22"/>
    <mergeCell ref="J11:J12"/>
    <mergeCell ref="A13:D13"/>
    <mergeCell ref="A14:D14"/>
    <mergeCell ref="A15:D15"/>
    <mergeCell ref="A16:D16"/>
    <mergeCell ref="A17:D17"/>
    <mergeCell ref="A18:D18"/>
    <mergeCell ref="A19:D19"/>
    <mergeCell ref="A20:D20"/>
    <mergeCell ref="A21:D21"/>
    <mergeCell ref="A22:D22"/>
    <mergeCell ref="A8:H8"/>
    <mergeCell ref="I8:J8"/>
    <mergeCell ref="A9:H9"/>
    <mergeCell ref="I9:J9"/>
    <mergeCell ref="A11:D12"/>
    <mergeCell ref="E11:E12"/>
    <mergeCell ref="F11:F12"/>
    <mergeCell ref="G11:G12"/>
    <mergeCell ref="H11:H12"/>
    <mergeCell ref="I11:I12"/>
    <mergeCell ref="A2:J2"/>
    <mergeCell ref="A3:J3"/>
    <mergeCell ref="A5:H5"/>
    <mergeCell ref="I5:J5"/>
    <mergeCell ref="A6:H6"/>
    <mergeCell ref="I6:J6"/>
  </mergeCells>
  <conditionalFormatting sqref="G13:G22">
    <cfRule type="expression" dxfId="8" priority="7" stopIfTrue="1">
      <formula>AND(G13&lt;&gt;"OK",G13&lt;&gt;"-",G13&lt;&gt;"")</formula>
    </cfRule>
    <cfRule type="cellIs" dxfId="7" priority="8" stopIfTrue="1" operator="equal">
      <formula>"OK"</formula>
    </cfRule>
  </conditionalFormatting>
  <conditionalFormatting sqref="A21:F21">
    <cfRule type="expression" dxfId="6" priority="6" stopIfTrue="1">
      <formula>$Q$6="Não"</formula>
    </cfRule>
  </conditionalFormatting>
  <conditionalFormatting sqref="A22:F22">
    <cfRule type="expression" dxfId="5" priority="5" stopIfTrue="1">
      <formula>$Q$6="sim"</formula>
    </cfRule>
  </conditionalFormatting>
  <conditionalFormatting sqref="H22:J22">
    <cfRule type="expression" dxfId="4" priority="4" stopIfTrue="1">
      <formula>$Q$6="sim"</formula>
    </cfRule>
  </conditionalFormatting>
  <conditionalFormatting sqref="A24:J24">
    <cfRule type="expression" dxfId="3" priority="3" stopIfTrue="1">
      <formula>AND(NOT($V$22),NOT($V$24))</formula>
    </cfRule>
  </conditionalFormatting>
  <conditionalFormatting sqref="H13:J21">
    <cfRule type="expression" dxfId="2" priority="9" stopIfTrue="1">
      <formula>$I$6=$A$36</formula>
    </cfRule>
  </conditionalFormatting>
  <conditionalFormatting sqref="F13">
    <cfRule type="cellIs" dxfId="1" priority="2" operator="greaterThan">
      <formula>J13</formula>
    </cfRule>
  </conditionalFormatting>
  <conditionalFormatting sqref="F14:F18">
    <cfRule type="cellIs" dxfId="0" priority="1" operator="greaterThan">
      <formula>J14</formula>
    </cfRule>
  </conditionalFormatting>
  <dataValidations count="6">
    <dataValidation operator="greaterThanOrEqual" allowBlank="1" showInputMessage="1" showErrorMessage="1" errorTitle="Erro de valores" error="Digite um valor igual a 0% ou 2%." sqref="F20"/>
    <dataValidation type="decimal" allowBlank="1" showInputMessage="1" showErrorMessage="1" errorTitle="Erro de valores" error="Digite um valor maior do que 0." sqref="F19">
      <formula1>0</formula1>
      <formula2>1</formula2>
    </dataValidation>
    <dataValidation type="decimal" allowBlank="1" showInputMessage="1" showErrorMessage="1" errorTitle="Valor não permitido" error="Digite um percentual entre 0% e 100%." promptTitle="Valores admissíveis:" prompt="Insira valores entre 0 e 100%." sqref="I8:J8">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9:J9">
      <formula1>0</formula1>
    </dataValidation>
    <dataValidation type="decimal" allowBlank="1" showInputMessage="1" showErrorMessage="1" errorTitle="Erro de valores" error="Digite um valor entre 0% e 100%" sqref="F13:F18">
      <formula1>0</formula1>
      <formula2>1</formula2>
    </dataValidation>
    <dataValidation type="list" allowBlank="1" showInputMessage="1" showErrorMessage="1" sqref="A6:H6">
      <formula1>$A$52:$A$59</formula1>
    </dataValidation>
  </dataValidations>
  <pageMargins left="0.51181102362204722" right="0.51181102362204722" top="0.98425196850393704" bottom="0.78740157480314965" header="0.31496062992125984" footer="0.31496062992125984"/>
  <pageSetup paperSize="9" orientation="landscape" r:id="rId1"/>
  <headerFooter>
    <oddHeader>&amp;L&amp;G&amp;C&amp;"Arial,Negrito"&amp;12SUPERINTENDENCIA DE ÁGUA E ESGOTOS DE ITUIUTABA MG
SETOR DE PROJETOS E OBRAS
PLANILHA DE COMPOSIÇÃO DE BDI PARA SIMPLES FORNECIMENTO
CONCORRENCIA Nº 03/2019</oddHeader>
    <oddFooter>Página &amp;P de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election activeCell="C31" sqref="C31:C34"/>
    </sheetView>
  </sheetViews>
  <sheetFormatPr defaultRowHeight="12.7"/>
  <cols>
    <col min="1" max="1" width="6.109375" style="2" customWidth="1"/>
    <col min="2" max="2" width="35.6640625" style="2" customWidth="1"/>
    <col min="3" max="3" width="17.33203125" style="2" customWidth="1"/>
    <col min="4" max="4" width="15.109375" style="2" customWidth="1"/>
    <col min="5" max="5" width="15.21875" style="2" customWidth="1"/>
    <col min="6" max="9" width="15.33203125" style="2" bestFit="1" customWidth="1"/>
    <col min="10" max="12" width="16.33203125" style="2" bestFit="1" customWidth="1"/>
  </cols>
  <sheetData>
    <row r="1" spans="1:12" ht="30.7" customHeight="1"/>
    <row r="2" spans="1:12">
      <c r="A2" s="74" t="s">
        <v>1187</v>
      </c>
      <c r="B2" s="75"/>
      <c r="C2" s="75"/>
      <c r="D2" s="75"/>
      <c r="E2" s="75"/>
      <c r="F2" s="75"/>
      <c r="G2" s="75"/>
      <c r="H2" s="75"/>
      <c r="I2" s="75"/>
      <c r="J2" s="76"/>
    </row>
    <row r="3" spans="1:12">
      <c r="A3" s="77" t="s">
        <v>132</v>
      </c>
      <c r="B3" s="77"/>
      <c r="C3" s="77"/>
      <c r="D3" s="77"/>
      <c r="E3" s="77"/>
      <c r="F3" s="77"/>
      <c r="G3" s="77"/>
      <c r="H3" s="77"/>
      <c r="I3" s="77"/>
      <c r="J3" s="77"/>
    </row>
    <row r="7" spans="1:12" ht="34.6" customHeight="1">
      <c r="A7" s="57" t="s">
        <v>0</v>
      </c>
      <c r="B7" s="57" t="s">
        <v>1238</v>
      </c>
      <c r="C7" s="57" t="s">
        <v>1239</v>
      </c>
      <c r="D7" s="57" t="s">
        <v>1244</v>
      </c>
      <c r="E7" s="57" t="s">
        <v>1245</v>
      </c>
      <c r="F7" s="57" t="s">
        <v>1246</v>
      </c>
      <c r="G7" s="57" t="s">
        <v>1247</v>
      </c>
      <c r="H7" s="57" t="s">
        <v>1248</v>
      </c>
      <c r="I7" s="57" t="s">
        <v>1249</v>
      </c>
      <c r="J7" s="57" t="s">
        <v>1250</v>
      </c>
      <c r="K7" s="57" t="s">
        <v>1251</v>
      </c>
      <c r="L7" s="57" t="s">
        <v>1252</v>
      </c>
    </row>
    <row r="8" spans="1:12">
      <c r="A8" s="102" t="s">
        <v>1253</v>
      </c>
      <c r="B8" s="102"/>
      <c r="C8" s="103">
        <f>'planilha REFERENCIA'!K20</f>
        <v>11875719.630000001</v>
      </c>
      <c r="D8" s="55" t="s">
        <v>1240</v>
      </c>
      <c r="E8" s="51">
        <v>5.1999999999999998E-2</v>
      </c>
      <c r="F8" s="51">
        <v>8.3799999999999999E-2</v>
      </c>
      <c r="G8" s="51">
        <v>0.12520000000000001</v>
      </c>
      <c r="H8" s="51">
        <v>0.19939999999999999</v>
      </c>
      <c r="I8" s="51">
        <v>0.222</v>
      </c>
      <c r="J8" s="51">
        <v>0.16309999999999999</v>
      </c>
      <c r="K8" s="51">
        <v>0.1007</v>
      </c>
      <c r="L8" s="51">
        <v>5.3800000000000001E-2</v>
      </c>
    </row>
    <row r="9" spans="1:12">
      <c r="A9" s="102"/>
      <c r="B9" s="102"/>
      <c r="C9" s="103"/>
      <c r="D9" s="55" t="s">
        <v>1243</v>
      </c>
      <c r="E9" s="52">
        <v>617154.11</v>
      </c>
      <c r="F9" s="52">
        <v>995718.18</v>
      </c>
      <c r="G9" s="52">
        <v>1486461.85</v>
      </c>
      <c r="H9" s="52">
        <v>2367670.3300000005</v>
      </c>
      <c r="I9" s="52">
        <v>2636544.1399999997</v>
      </c>
      <c r="J9" s="52">
        <v>1937095.6500000013</v>
      </c>
      <c r="K9" s="52">
        <v>1196053.0799999982</v>
      </c>
      <c r="L9" s="52">
        <v>639022.28999999911</v>
      </c>
    </row>
    <row r="10" spans="1:12">
      <c r="A10" s="102"/>
      <c r="B10" s="102"/>
      <c r="C10" s="103"/>
      <c r="D10" s="55" t="s">
        <v>1241</v>
      </c>
      <c r="E10" s="53">
        <v>5.1999999999999998E-2</v>
      </c>
      <c r="F10" s="53">
        <v>0.1358</v>
      </c>
      <c r="G10" s="53">
        <v>0.26100000000000001</v>
      </c>
      <c r="H10" s="53">
        <v>0.46039999999999998</v>
      </c>
      <c r="I10" s="53">
        <v>0.68240000000000001</v>
      </c>
      <c r="J10" s="53">
        <v>0.84550000000000003</v>
      </c>
      <c r="K10" s="53">
        <v>0.94620000000000004</v>
      </c>
      <c r="L10" s="53">
        <v>1</v>
      </c>
    </row>
    <row r="11" spans="1:12">
      <c r="A11" s="102"/>
      <c r="B11" s="102"/>
      <c r="C11" s="103"/>
      <c r="D11" s="55" t="s">
        <v>1242</v>
      </c>
      <c r="E11" s="54">
        <v>617154.11</v>
      </c>
      <c r="F11" s="54">
        <v>1612872.29</v>
      </c>
      <c r="G11" s="54">
        <v>3099334.14</v>
      </c>
      <c r="H11" s="54">
        <v>5467004.4700000007</v>
      </c>
      <c r="I11" s="54">
        <v>8103548.6100000003</v>
      </c>
      <c r="J11" s="54">
        <v>10040644.260000002</v>
      </c>
      <c r="K11" s="54">
        <v>11236697.34</v>
      </c>
      <c r="L11" s="54">
        <v>11875719.629999999</v>
      </c>
    </row>
    <row r="12" spans="1:12">
      <c r="A12" s="102" t="s">
        <v>9</v>
      </c>
      <c r="B12" s="101" t="s">
        <v>133</v>
      </c>
      <c r="C12" s="103">
        <f>'planilha REFERENCIA'!K22</f>
        <v>6660072.9299999997</v>
      </c>
      <c r="D12" s="55" t="s">
        <v>1240</v>
      </c>
      <c r="E12" s="51">
        <f>E14</f>
        <v>6.0952553337880647E-2</v>
      </c>
      <c r="F12" s="51">
        <f>F14-E14</f>
        <v>7.4110693859924456E-2</v>
      </c>
      <c r="G12" s="51">
        <f t="shared" ref="G12:L12" si="0">G14-F14</f>
        <v>0.11710183337286673</v>
      </c>
      <c r="H12" s="51">
        <f t="shared" si="0"/>
        <v>0.19396528980651867</v>
      </c>
      <c r="I12" s="51">
        <f t="shared" si="0"/>
        <v>0.22353251918519157</v>
      </c>
      <c r="J12" s="51">
        <f t="shared" si="0"/>
        <v>0.17642368962767496</v>
      </c>
      <c r="K12" s="51">
        <f t="shared" si="0"/>
        <v>0.10056706000665383</v>
      </c>
      <c r="L12" s="51">
        <f t="shared" si="0"/>
        <v>5.3346360803289139E-2</v>
      </c>
    </row>
    <row r="13" spans="1:12">
      <c r="A13" s="102"/>
      <c r="B13" s="101"/>
      <c r="C13" s="103"/>
      <c r="D13" s="55" t="s">
        <v>1243</v>
      </c>
      <c r="E13" s="52">
        <f>E12*$C$12</f>
        <v>405948.45050000004</v>
      </c>
      <c r="F13" s="52">
        <f t="shared" ref="F13:L13" si="1">F12*$C$12</f>
        <v>493582.62600000005</v>
      </c>
      <c r="G13" s="52">
        <f t="shared" si="1"/>
        <v>779906.7505000002</v>
      </c>
      <c r="H13" s="52">
        <f t="shared" si="1"/>
        <v>1291822.9759999998</v>
      </c>
      <c r="I13" s="52">
        <f t="shared" si="1"/>
        <v>1488742.88</v>
      </c>
      <c r="J13" s="52">
        <f t="shared" si="1"/>
        <v>1174994.6394999998</v>
      </c>
      <c r="K13" s="52">
        <f t="shared" si="1"/>
        <v>669783.95400000073</v>
      </c>
      <c r="L13" s="52">
        <f t="shared" si="1"/>
        <v>355290.65349999903</v>
      </c>
    </row>
    <row r="14" spans="1:12">
      <c r="A14" s="102"/>
      <c r="B14" s="101"/>
      <c r="C14" s="103"/>
      <c r="D14" s="55" t="s">
        <v>1241</v>
      </c>
      <c r="E14" s="53">
        <f>E15/$C$12</f>
        <v>6.0952553337880647E-2</v>
      </c>
      <c r="F14" s="53">
        <f t="shared" ref="F14:L14" si="2">F15/$C$12</f>
        <v>0.1350632471978051</v>
      </c>
      <c r="G14" s="53">
        <f t="shared" si="2"/>
        <v>0.25216508057067183</v>
      </c>
      <c r="H14" s="53">
        <f t="shared" si="2"/>
        <v>0.4461303703771905</v>
      </c>
      <c r="I14" s="53">
        <f t="shared" si="2"/>
        <v>0.66966288956238207</v>
      </c>
      <c r="J14" s="53">
        <f t="shared" si="2"/>
        <v>0.84608657919005703</v>
      </c>
      <c r="K14" s="53">
        <f t="shared" si="2"/>
        <v>0.94665363919671086</v>
      </c>
      <c r="L14" s="53">
        <f t="shared" si="2"/>
        <v>1</v>
      </c>
    </row>
    <row r="15" spans="1:12">
      <c r="A15" s="102"/>
      <c r="B15" s="101"/>
      <c r="C15" s="103"/>
      <c r="D15" s="55" t="s">
        <v>1242</v>
      </c>
      <c r="E15" s="54">
        <f>E18+E21+E24+E27+E30</f>
        <v>405948.45050000004</v>
      </c>
      <c r="F15" s="54">
        <f t="shared" ref="F15:L15" si="3">F18+F21+F24+F27+F30</f>
        <v>899531.07650000008</v>
      </c>
      <c r="G15" s="54">
        <f t="shared" si="3"/>
        <v>1679437.8270000003</v>
      </c>
      <c r="H15" s="54">
        <f t="shared" si="3"/>
        <v>2971260.8030000003</v>
      </c>
      <c r="I15" s="54">
        <f t="shared" si="3"/>
        <v>4460003.6830000002</v>
      </c>
      <c r="J15" s="54">
        <f t="shared" si="3"/>
        <v>5634998.3224999998</v>
      </c>
      <c r="K15" s="54">
        <f t="shared" si="3"/>
        <v>6304782.2765000006</v>
      </c>
      <c r="L15" s="54">
        <f t="shared" si="3"/>
        <v>6660072.9299999997</v>
      </c>
    </row>
    <row r="16" spans="1:12" ht="16.7" customHeight="1">
      <c r="A16" s="102" t="s">
        <v>10</v>
      </c>
      <c r="B16" s="101" t="s">
        <v>135</v>
      </c>
      <c r="C16" s="103">
        <f>'planilha REFERENCIA'!K23</f>
        <v>100604.2</v>
      </c>
      <c r="D16" s="55" t="s">
        <v>1240</v>
      </c>
      <c r="E16" s="62">
        <v>0.6</v>
      </c>
      <c r="F16" s="62">
        <v>0.3</v>
      </c>
      <c r="G16" s="62">
        <v>0.02</v>
      </c>
      <c r="H16" s="62">
        <v>0.02</v>
      </c>
      <c r="I16" s="62">
        <v>1.4999999999999999E-2</v>
      </c>
      <c r="J16" s="62">
        <v>1.4999999999999999E-2</v>
      </c>
      <c r="K16" s="62">
        <v>1.4999999999999999E-2</v>
      </c>
      <c r="L16" s="62">
        <v>1.4999999999999999E-2</v>
      </c>
    </row>
    <row r="17" spans="1:12" ht="19.05" customHeight="1">
      <c r="A17" s="102"/>
      <c r="B17" s="101"/>
      <c r="C17" s="103"/>
      <c r="D17" s="55" t="s">
        <v>1241</v>
      </c>
      <c r="E17" s="53">
        <f>E16</f>
        <v>0.6</v>
      </c>
      <c r="F17" s="53">
        <f>E17+F16</f>
        <v>0.89999999999999991</v>
      </c>
      <c r="G17" s="53">
        <f t="shared" ref="G17:L17" si="4">F17+G16</f>
        <v>0.91999999999999993</v>
      </c>
      <c r="H17" s="53">
        <f t="shared" si="4"/>
        <v>0.94</v>
      </c>
      <c r="I17" s="53">
        <f t="shared" si="4"/>
        <v>0.95499999999999996</v>
      </c>
      <c r="J17" s="53">
        <f t="shared" si="4"/>
        <v>0.97</v>
      </c>
      <c r="K17" s="53">
        <f t="shared" si="4"/>
        <v>0.98499999999999999</v>
      </c>
      <c r="L17" s="53">
        <f t="shared" si="4"/>
        <v>1</v>
      </c>
    </row>
    <row r="18" spans="1:12" ht="19.600000000000001" customHeight="1">
      <c r="A18" s="102"/>
      <c r="B18" s="101"/>
      <c r="C18" s="103"/>
      <c r="D18" s="55" t="s">
        <v>1242</v>
      </c>
      <c r="E18" s="54">
        <f>E17*$C16</f>
        <v>60362.52</v>
      </c>
      <c r="F18" s="54">
        <f t="shared" ref="F18:L18" si="5">F17*$C16</f>
        <v>90543.779999999984</v>
      </c>
      <c r="G18" s="54">
        <f t="shared" si="5"/>
        <v>92555.863999999987</v>
      </c>
      <c r="H18" s="54">
        <f t="shared" si="5"/>
        <v>94567.947999999989</v>
      </c>
      <c r="I18" s="54">
        <f t="shared" si="5"/>
        <v>96077.010999999999</v>
      </c>
      <c r="J18" s="54">
        <f t="shared" si="5"/>
        <v>97586.073999999993</v>
      </c>
      <c r="K18" s="54">
        <f t="shared" si="5"/>
        <v>99095.137000000002</v>
      </c>
      <c r="L18" s="54">
        <f t="shared" si="5"/>
        <v>100604.2</v>
      </c>
    </row>
    <row r="19" spans="1:12">
      <c r="A19" s="102" t="s">
        <v>23</v>
      </c>
      <c r="B19" s="101" t="s">
        <v>169</v>
      </c>
      <c r="C19" s="103">
        <f>'planilha REFERENCIA'!K38</f>
        <v>2326506.31</v>
      </c>
      <c r="D19" s="55" t="s">
        <v>1240</v>
      </c>
      <c r="E19" s="62">
        <v>0.05</v>
      </c>
      <c r="F19" s="62">
        <v>0.1</v>
      </c>
      <c r="G19" s="62">
        <v>0.15</v>
      </c>
      <c r="H19" s="62">
        <v>0.2</v>
      </c>
      <c r="I19" s="62">
        <v>0.2</v>
      </c>
      <c r="J19" s="62">
        <v>0.15</v>
      </c>
      <c r="K19" s="62">
        <v>0.1</v>
      </c>
      <c r="L19" s="62">
        <v>0.05</v>
      </c>
    </row>
    <row r="20" spans="1:12">
      <c r="A20" s="102"/>
      <c r="B20" s="101"/>
      <c r="C20" s="103"/>
      <c r="D20" s="55" t="s">
        <v>1241</v>
      </c>
      <c r="E20" s="53">
        <f>E19</f>
        <v>0.05</v>
      </c>
      <c r="F20" s="53">
        <f>E20+F19</f>
        <v>0.15000000000000002</v>
      </c>
      <c r="G20" s="53">
        <f t="shared" ref="G20" si="6">F20+G19</f>
        <v>0.30000000000000004</v>
      </c>
      <c r="H20" s="53">
        <f t="shared" ref="H20" si="7">G20+H19</f>
        <v>0.5</v>
      </c>
      <c r="I20" s="53">
        <f t="shared" ref="I20" si="8">H20+I19</f>
        <v>0.7</v>
      </c>
      <c r="J20" s="53">
        <f t="shared" ref="J20" si="9">I20+J19</f>
        <v>0.85</v>
      </c>
      <c r="K20" s="53">
        <f t="shared" ref="K20" si="10">J20+K19</f>
        <v>0.95</v>
      </c>
      <c r="L20" s="53">
        <f t="shared" ref="L20" si="11">K20+L19</f>
        <v>1</v>
      </c>
    </row>
    <row r="21" spans="1:12">
      <c r="A21" s="102"/>
      <c r="B21" s="101"/>
      <c r="C21" s="103"/>
      <c r="D21" s="55" t="s">
        <v>1242</v>
      </c>
      <c r="E21" s="54">
        <f>E20*$C19</f>
        <v>116325.31550000001</v>
      </c>
      <c r="F21" s="54">
        <f t="shared" ref="F21" si="12">F20*$C19</f>
        <v>348975.94650000008</v>
      </c>
      <c r="G21" s="54">
        <f t="shared" ref="G21" si="13">G20*$C19</f>
        <v>697951.89300000016</v>
      </c>
      <c r="H21" s="54">
        <f t="shared" ref="H21" si="14">H20*$C19</f>
        <v>1163253.155</v>
      </c>
      <c r="I21" s="54">
        <f t="shared" ref="I21" si="15">I20*$C19</f>
        <v>1628554.4169999999</v>
      </c>
      <c r="J21" s="54">
        <f t="shared" ref="J21" si="16">J20*$C19</f>
        <v>1977530.3635</v>
      </c>
      <c r="K21" s="54">
        <f t="shared" ref="K21" si="17">K20*$C19</f>
        <v>2210180.9945</v>
      </c>
      <c r="L21" s="54">
        <f t="shared" ref="L21" si="18">L20*$C19</f>
        <v>2326506.31</v>
      </c>
    </row>
    <row r="22" spans="1:12">
      <c r="A22" s="102" t="s">
        <v>53</v>
      </c>
      <c r="B22" s="101" t="s">
        <v>491</v>
      </c>
      <c r="C22" s="103">
        <f>'planilha REFERENCIA'!K188</f>
        <v>3948458.5</v>
      </c>
      <c r="D22" s="55" t="s">
        <v>1240</v>
      </c>
      <c r="E22" s="62">
        <v>0.05</v>
      </c>
      <c r="F22" s="62">
        <v>0.05</v>
      </c>
      <c r="G22" s="62">
        <v>0.1</v>
      </c>
      <c r="H22" s="62">
        <v>0.2</v>
      </c>
      <c r="I22" s="62">
        <v>0.25</v>
      </c>
      <c r="J22" s="62">
        <v>0.2</v>
      </c>
      <c r="K22" s="62">
        <v>0.1</v>
      </c>
      <c r="L22" s="62">
        <v>0.05</v>
      </c>
    </row>
    <row r="23" spans="1:12">
      <c r="A23" s="102"/>
      <c r="B23" s="101"/>
      <c r="C23" s="103"/>
      <c r="D23" s="55" t="s">
        <v>1241</v>
      </c>
      <c r="E23" s="53">
        <f>E22</f>
        <v>0.05</v>
      </c>
      <c r="F23" s="53">
        <f>E23+F22</f>
        <v>0.1</v>
      </c>
      <c r="G23" s="53">
        <f t="shared" ref="G23" si="19">F23+G22</f>
        <v>0.2</v>
      </c>
      <c r="H23" s="53">
        <f t="shared" ref="H23" si="20">G23+H22</f>
        <v>0.4</v>
      </c>
      <c r="I23" s="53">
        <f t="shared" ref="I23" si="21">H23+I22</f>
        <v>0.65</v>
      </c>
      <c r="J23" s="53">
        <f t="shared" ref="J23" si="22">I23+J22</f>
        <v>0.85000000000000009</v>
      </c>
      <c r="K23" s="53">
        <f t="shared" ref="K23" si="23">J23+K22</f>
        <v>0.95000000000000007</v>
      </c>
      <c r="L23" s="53">
        <f t="shared" ref="L23" si="24">K23+L22</f>
        <v>1</v>
      </c>
    </row>
    <row r="24" spans="1:12">
      <c r="A24" s="102"/>
      <c r="B24" s="101"/>
      <c r="C24" s="103"/>
      <c r="D24" s="55" t="s">
        <v>1242</v>
      </c>
      <c r="E24" s="54">
        <f>E23*$C22</f>
        <v>197422.92500000002</v>
      </c>
      <c r="F24" s="54">
        <f t="shared" ref="F24" si="25">F23*$C22</f>
        <v>394845.85000000003</v>
      </c>
      <c r="G24" s="54">
        <f t="shared" ref="G24" si="26">G23*$C22</f>
        <v>789691.70000000007</v>
      </c>
      <c r="H24" s="54">
        <f t="shared" ref="H24" si="27">H23*$C22</f>
        <v>1579383.4000000001</v>
      </c>
      <c r="I24" s="54">
        <f t="shared" ref="I24" si="28">I23*$C22</f>
        <v>2566498.0249999999</v>
      </c>
      <c r="J24" s="54">
        <f t="shared" ref="J24" si="29">J23*$C22</f>
        <v>3356189.7250000006</v>
      </c>
      <c r="K24" s="54">
        <f t="shared" ref="K24" si="30">K23*$C22</f>
        <v>3751035.5750000002</v>
      </c>
      <c r="L24" s="54">
        <f t="shared" ref="L24" si="31">L23*$C22</f>
        <v>3948458.5</v>
      </c>
    </row>
    <row r="25" spans="1:12">
      <c r="A25" s="102" t="s">
        <v>60</v>
      </c>
      <c r="B25" s="101" t="s">
        <v>926</v>
      </c>
      <c r="C25" s="103">
        <f>'planilha REFERENCIA'!K369</f>
        <v>254701.52000000002</v>
      </c>
      <c r="D25" s="55" t="s">
        <v>1240</v>
      </c>
      <c r="E25" s="62">
        <v>0.125</v>
      </c>
      <c r="F25" s="62">
        <v>0.125</v>
      </c>
      <c r="G25" s="62">
        <v>0.125</v>
      </c>
      <c r="H25" s="62">
        <v>0.125</v>
      </c>
      <c r="I25" s="62">
        <v>0.125</v>
      </c>
      <c r="J25" s="62">
        <v>0.125</v>
      </c>
      <c r="K25" s="62">
        <v>0.125</v>
      </c>
      <c r="L25" s="62">
        <v>0.125</v>
      </c>
    </row>
    <row r="26" spans="1:12">
      <c r="A26" s="102"/>
      <c r="B26" s="101"/>
      <c r="C26" s="103"/>
      <c r="D26" s="55" t="s">
        <v>1241</v>
      </c>
      <c r="E26" s="53">
        <f>E25</f>
        <v>0.125</v>
      </c>
      <c r="F26" s="53">
        <f>E26+F25</f>
        <v>0.25</v>
      </c>
      <c r="G26" s="53">
        <f t="shared" ref="G26" si="32">F26+G25</f>
        <v>0.375</v>
      </c>
      <c r="H26" s="53">
        <f t="shared" ref="H26" si="33">G26+H25</f>
        <v>0.5</v>
      </c>
      <c r="I26" s="53">
        <f t="shared" ref="I26" si="34">H26+I25</f>
        <v>0.625</v>
      </c>
      <c r="J26" s="53">
        <f t="shared" ref="J26" si="35">I26+J25</f>
        <v>0.75</v>
      </c>
      <c r="K26" s="53">
        <f t="shared" ref="K26" si="36">J26+K25</f>
        <v>0.875</v>
      </c>
      <c r="L26" s="53">
        <f t="shared" ref="L26" si="37">K26+L25</f>
        <v>1</v>
      </c>
    </row>
    <row r="27" spans="1:12">
      <c r="A27" s="102"/>
      <c r="B27" s="101"/>
      <c r="C27" s="103"/>
      <c r="D27" s="55" t="s">
        <v>1242</v>
      </c>
      <c r="E27" s="54">
        <f>E26*$C25</f>
        <v>31837.690000000002</v>
      </c>
      <c r="F27" s="54">
        <f t="shared" ref="F27" si="38">F26*$C25</f>
        <v>63675.380000000005</v>
      </c>
      <c r="G27" s="54">
        <f t="shared" ref="G27" si="39">G26*$C25</f>
        <v>95513.07</v>
      </c>
      <c r="H27" s="54">
        <f t="shared" ref="H27" si="40">H26*$C25</f>
        <v>127350.76000000001</v>
      </c>
      <c r="I27" s="54">
        <f t="shared" ref="I27" si="41">I26*$C25</f>
        <v>159188.45000000001</v>
      </c>
      <c r="J27" s="54">
        <f t="shared" ref="J27" si="42">J26*$C25</f>
        <v>191026.14</v>
      </c>
      <c r="K27" s="54">
        <f t="shared" ref="K27" si="43">K26*$C25</f>
        <v>222863.83000000002</v>
      </c>
      <c r="L27" s="54">
        <f t="shared" ref="L27" si="44">L26*$C25</f>
        <v>254701.52000000002</v>
      </c>
    </row>
    <row r="28" spans="1:12">
      <c r="A28" s="102" t="s">
        <v>934</v>
      </c>
      <c r="B28" s="101" t="s">
        <v>935</v>
      </c>
      <c r="C28" s="103">
        <f>'planilha REFERENCIA'!K373</f>
        <v>29802.399999999998</v>
      </c>
      <c r="D28" s="55" t="s">
        <v>1240</v>
      </c>
      <c r="E28" s="62">
        <v>0</v>
      </c>
      <c r="F28" s="62">
        <v>0.05</v>
      </c>
      <c r="G28" s="62">
        <v>7.4999999999999997E-2</v>
      </c>
      <c r="H28" s="62">
        <v>0.1</v>
      </c>
      <c r="I28" s="62">
        <v>0.1</v>
      </c>
      <c r="J28" s="62">
        <v>0.1</v>
      </c>
      <c r="K28" s="62">
        <v>0.3</v>
      </c>
      <c r="L28" s="62">
        <v>0.27500000000000002</v>
      </c>
    </row>
    <row r="29" spans="1:12">
      <c r="A29" s="102"/>
      <c r="B29" s="101"/>
      <c r="C29" s="103"/>
      <c r="D29" s="55" t="s">
        <v>1241</v>
      </c>
      <c r="E29" s="53">
        <f>E28</f>
        <v>0</v>
      </c>
      <c r="F29" s="53">
        <f>E29+F28</f>
        <v>0.05</v>
      </c>
      <c r="G29" s="53">
        <f t="shared" ref="G29" si="45">F29+G28</f>
        <v>0.125</v>
      </c>
      <c r="H29" s="53">
        <f t="shared" ref="H29" si="46">G29+H28</f>
        <v>0.22500000000000001</v>
      </c>
      <c r="I29" s="53">
        <f t="shared" ref="I29" si="47">H29+I28</f>
        <v>0.32500000000000001</v>
      </c>
      <c r="J29" s="53">
        <f t="shared" ref="J29" si="48">I29+J28</f>
        <v>0.42500000000000004</v>
      </c>
      <c r="K29" s="53">
        <f t="shared" ref="K29" si="49">J29+K28</f>
        <v>0.72500000000000009</v>
      </c>
      <c r="L29" s="53">
        <f t="shared" ref="L29" si="50">K29+L28</f>
        <v>1</v>
      </c>
    </row>
    <row r="30" spans="1:12">
      <c r="A30" s="102"/>
      <c r="B30" s="101"/>
      <c r="C30" s="103"/>
      <c r="D30" s="55" t="s">
        <v>1242</v>
      </c>
      <c r="E30" s="54">
        <f>E29*$C28</f>
        <v>0</v>
      </c>
      <c r="F30" s="54">
        <f t="shared" ref="F30" si="51">F29*$C28</f>
        <v>1490.12</v>
      </c>
      <c r="G30" s="54">
        <f t="shared" ref="G30" si="52">G29*$C28</f>
        <v>3725.2999999999997</v>
      </c>
      <c r="H30" s="54">
        <f t="shared" ref="H30" si="53">H29*$C28</f>
        <v>6705.54</v>
      </c>
      <c r="I30" s="54">
        <f t="shared" ref="I30" si="54">I29*$C28</f>
        <v>9685.7799999999988</v>
      </c>
      <c r="J30" s="54">
        <f t="shared" ref="J30" si="55">J29*$C28</f>
        <v>12666.02</v>
      </c>
      <c r="K30" s="54">
        <f t="shared" ref="K30" si="56">K29*$C28</f>
        <v>21606.74</v>
      </c>
      <c r="L30" s="54">
        <f t="shared" ref="L30" si="57">L29*$C28</f>
        <v>29802.399999999998</v>
      </c>
    </row>
    <row r="31" spans="1:12">
      <c r="A31" s="102" t="s">
        <v>65</v>
      </c>
      <c r="B31" s="101" t="s">
        <v>945</v>
      </c>
      <c r="C31" s="103">
        <f>'planilha REFERENCIA'!K377</f>
        <v>5215646.7000000011</v>
      </c>
      <c r="D31" s="55" t="s">
        <v>1240</v>
      </c>
      <c r="E31" s="51">
        <f>E33</f>
        <v>6.3425871234721473E-2</v>
      </c>
      <c r="F31" s="51">
        <f>F33-E33</f>
        <v>9.0793558927217979E-2</v>
      </c>
      <c r="G31" s="51">
        <f t="shared" ref="G31:L31" si="58">G33-F33</f>
        <v>0.13217959352960001</v>
      </c>
      <c r="H31" s="51">
        <f t="shared" si="58"/>
        <v>0.19247726898372919</v>
      </c>
      <c r="I31" s="51">
        <f t="shared" si="58"/>
        <v>0.20618169346094706</v>
      </c>
      <c r="J31" s="51">
        <f t="shared" si="58"/>
        <v>0.15982264809079161</v>
      </c>
      <c r="K31" s="51">
        <f t="shared" si="58"/>
        <v>0.10081063103833343</v>
      </c>
      <c r="L31" s="51">
        <f t="shared" si="58"/>
        <v>5.4308734734659248E-2</v>
      </c>
    </row>
    <row r="32" spans="1:12">
      <c r="A32" s="102"/>
      <c r="B32" s="101"/>
      <c r="C32" s="103"/>
      <c r="D32" s="55" t="s">
        <v>1243</v>
      </c>
      <c r="E32" s="52">
        <f>E31*$C$31</f>
        <v>330806.93600000005</v>
      </c>
      <c r="F32" s="52">
        <f t="shared" ref="F32:L32" si="59">F31*$C$31</f>
        <v>473547.12600000011</v>
      </c>
      <c r="G32" s="52">
        <f t="shared" si="59"/>
        <v>689402.06079999986</v>
      </c>
      <c r="H32" s="52">
        <f t="shared" si="59"/>
        <v>1003893.4327999997</v>
      </c>
      <c r="I32" s="52">
        <f t="shared" si="59"/>
        <v>1075370.8691000002</v>
      </c>
      <c r="J32" s="52">
        <f t="shared" si="59"/>
        <v>833578.46709999873</v>
      </c>
      <c r="K32" s="52">
        <f t="shared" si="59"/>
        <v>525792.63510000147</v>
      </c>
      <c r="L32" s="52">
        <f t="shared" si="59"/>
        <v>283255.17310000095</v>
      </c>
    </row>
    <row r="33" spans="1:12">
      <c r="A33" s="102"/>
      <c r="B33" s="101"/>
      <c r="C33" s="103"/>
      <c r="D33" s="55" t="s">
        <v>1241</v>
      </c>
      <c r="E33" s="53">
        <f>E34/$C$31</f>
        <v>6.3425871234721473E-2</v>
      </c>
      <c r="F33" s="53">
        <f t="shared" ref="F33:L33" si="60">F34/$C$31</f>
        <v>0.15421943016193945</v>
      </c>
      <c r="G33" s="53">
        <f t="shared" si="60"/>
        <v>0.28639902369153947</v>
      </c>
      <c r="H33" s="53">
        <f t="shared" si="60"/>
        <v>0.47887629267526866</v>
      </c>
      <c r="I33" s="53">
        <f t="shared" si="60"/>
        <v>0.68505798613621571</v>
      </c>
      <c r="J33" s="53">
        <f t="shared" si="60"/>
        <v>0.84488063422700732</v>
      </c>
      <c r="K33" s="53">
        <f t="shared" si="60"/>
        <v>0.94569126526534075</v>
      </c>
      <c r="L33" s="53">
        <f t="shared" si="60"/>
        <v>1</v>
      </c>
    </row>
    <row r="34" spans="1:12">
      <c r="A34" s="102"/>
      <c r="B34" s="101"/>
      <c r="C34" s="103"/>
      <c r="D34" s="55" t="s">
        <v>1242</v>
      </c>
      <c r="E34" s="54">
        <f>E37+E40+E43+E46+E49</f>
        <v>330806.93600000005</v>
      </c>
      <c r="F34" s="54">
        <f t="shared" ref="F34:L34" si="61">F37+F40+F43+F46+F49</f>
        <v>804354.06200000015</v>
      </c>
      <c r="G34" s="54">
        <f t="shared" si="61"/>
        <v>1493756.1228</v>
      </c>
      <c r="H34" s="54">
        <f t="shared" si="61"/>
        <v>2497649.5555999996</v>
      </c>
      <c r="I34" s="54">
        <f t="shared" si="61"/>
        <v>3573020.4246999999</v>
      </c>
      <c r="J34" s="54">
        <f t="shared" si="61"/>
        <v>4406598.8917999985</v>
      </c>
      <c r="K34" s="54">
        <f t="shared" si="61"/>
        <v>4932391.5268999999</v>
      </c>
      <c r="L34" s="54">
        <f t="shared" si="61"/>
        <v>5215646.7000000011</v>
      </c>
    </row>
    <row r="35" spans="1:12" ht="20.75" customHeight="1">
      <c r="A35" s="102" t="s">
        <v>66</v>
      </c>
      <c r="B35" s="101" t="s">
        <v>946</v>
      </c>
      <c r="C35" s="103">
        <f>'planilha REFERENCIA'!K378</f>
        <v>95294.74</v>
      </c>
      <c r="D35" s="55" t="s">
        <v>1240</v>
      </c>
      <c r="E35" s="62">
        <v>0.6</v>
      </c>
      <c r="F35" s="62">
        <v>0.3</v>
      </c>
      <c r="G35" s="62">
        <v>0.02</v>
      </c>
      <c r="H35" s="62">
        <v>0.02</v>
      </c>
      <c r="I35" s="62">
        <v>1.4999999999999999E-2</v>
      </c>
      <c r="J35" s="62">
        <v>1.4999999999999999E-2</v>
      </c>
      <c r="K35" s="62">
        <v>1.4999999999999999E-2</v>
      </c>
      <c r="L35" s="62">
        <v>1.4999999999999999E-2</v>
      </c>
    </row>
    <row r="36" spans="1:12" ht="23.65" customHeight="1">
      <c r="A36" s="102"/>
      <c r="B36" s="101"/>
      <c r="C36" s="103"/>
      <c r="D36" s="55" t="s">
        <v>1241</v>
      </c>
      <c r="E36" s="53">
        <f>E35</f>
        <v>0.6</v>
      </c>
      <c r="F36" s="53">
        <f>E36+F35</f>
        <v>0.89999999999999991</v>
      </c>
      <c r="G36" s="53">
        <f t="shared" ref="G36" si="62">F36+G35</f>
        <v>0.91999999999999993</v>
      </c>
      <c r="H36" s="53">
        <f t="shared" ref="H36" si="63">G36+H35</f>
        <v>0.94</v>
      </c>
      <c r="I36" s="53">
        <f t="shared" ref="I36" si="64">H36+I35</f>
        <v>0.95499999999999996</v>
      </c>
      <c r="J36" s="53">
        <f t="shared" ref="J36" si="65">I36+J35</f>
        <v>0.97</v>
      </c>
      <c r="K36" s="53">
        <f t="shared" ref="K36" si="66">J36+K35</f>
        <v>0.98499999999999999</v>
      </c>
      <c r="L36" s="53">
        <f t="shared" ref="L36" si="67">K36+L35</f>
        <v>1</v>
      </c>
    </row>
    <row r="37" spans="1:12" ht="20.75" customHeight="1">
      <c r="A37" s="102"/>
      <c r="B37" s="101"/>
      <c r="C37" s="103"/>
      <c r="D37" s="55" t="s">
        <v>1242</v>
      </c>
      <c r="E37" s="54">
        <f>E36*$C35</f>
        <v>57176.844000000005</v>
      </c>
      <c r="F37" s="54">
        <f t="shared" ref="F37" si="68">F36*$C35</f>
        <v>85765.266000000003</v>
      </c>
      <c r="G37" s="54">
        <f t="shared" ref="G37" si="69">G36*$C35</f>
        <v>87671.160799999998</v>
      </c>
      <c r="H37" s="54">
        <f t="shared" ref="H37" si="70">H36*$C35</f>
        <v>89577.055600000007</v>
      </c>
      <c r="I37" s="54">
        <f t="shared" ref="I37" si="71">I36*$C35</f>
        <v>91006.476699999999</v>
      </c>
      <c r="J37" s="54">
        <f t="shared" ref="J37" si="72">J36*$C35</f>
        <v>92435.897800000006</v>
      </c>
      <c r="K37" s="54">
        <f t="shared" ref="K37" si="73">K36*$C35</f>
        <v>93865.318899999998</v>
      </c>
      <c r="L37" s="54">
        <f t="shared" ref="L37" si="74">L36*$C35</f>
        <v>95294.74</v>
      </c>
    </row>
    <row r="38" spans="1:12">
      <c r="A38" s="102" t="s">
        <v>70</v>
      </c>
      <c r="B38" s="101" t="s">
        <v>169</v>
      </c>
      <c r="C38" s="103">
        <f>'planilha REFERENCIA'!K393</f>
        <v>3396769.84</v>
      </c>
      <c r="D38" s="55" t="s">
        <v>1240</v>
      </c>
      <c r="E38" s="62">
        <v>0.05</v>
      </c>
      <c r="F38" s="62">
        <v>0.1</v>
      </c>
      <c r="G38" s="62">
        <v>0.15</v>
      </c>
      <c r="H38" s="62">
        <v>0.2</v>
      </c>
      <c r="I38" s="62">
        <v>0.2</v>
      </c>
      <c r="J38" s="62">
        <v>0.15</v>
      </c>
      <c r="K38" s="62">
        <v>0.1</v>
      </c>
      <c r="L38" s="62">
        <v>0.05</v>
      </c>
    </row>
    <row r="39" spans="1:12">
      <c r="A39" s="102"/>
      <c r="B39" s="101"/>
      <c r="C39" s="103"/>
      <c r="D39" s="55" t="s">
        <v>1241</v>
      </c>
      <c r="E39" s="53">
        <f>E38</f>
        <v>0.05</v>
      </c>
      <c r="F39" s="53">
        <f>E39+F38</f>
        <v>0.15000000000000002</v>
      </c>
      <c r="G39" s="53">
        <f t="shared" ref="G39" si="75">F39+G38</f>
        <v>0.30000000000000004</v>
      </c>
      <c r="H39" s="53">
        <f t="shared" ref="H39" si="76">G39+H38</f>
        <v>0.5</v>
      </c>
      <c r="I39" s="53">
        <f t="shared" ref="I39" si="77">H39+I38</f>
        <v>0.7</v>
      </c>
      <c r="J39" s="53">
        <f t="shared" ref="J39" si="78">I39+J38</f>
        <v>0.85</v>
      </c>
      <c r="K39" s="53">
        <f t="shared" ref="K39" si="79">J39+K38</f>
        <v>0.95</v>
      </c>
      <c r="L39" s="53">
        <f t="shared" ref="L39" si="80">K39+L38</f>
        <v>1</v>
      </c>
    </row>
    <row r="40" spans="1:12">
      <c r="A40" s="102"/>
      <c r="B40" s="101"/>
      <c r="C40" s="103"/>
      <c r="D40" s="55" t="s">
        <v>1242</v>
      </c>
      <c r="E40" s="54">
        <f>E39*$C38</f>
        <v>169838.492</v>
      </c>
      <c r="F40" s="54">
        <f t="shared" ref="F40" si="81">F39*$C38</f>
        <v>509515.47600000002</v>
      </c>
      <c r="G40" s="54">
        <f t="shared" ref="G40" si="82">G39*$C38</f>
        <v>1019030.952</v>
      </c>
      <c r="H40" s="54">
        <f t="shared" ref="H40" si="83">H39*$C38</f>
        <v>1698384.92</v>
      </c>
      <c r="I40" s="54">
        <f t="shared" ref="I40" si="84">I39*$C38</f>
        <v>2377738.8879999998</v>
      </c>
      <c r="J40" s="54">
        <f t="shared" ref="J40" si="85">J39*$C38</f>
        <v>2887254.3639999996</v>
      </c>
      <c r="K40" s="54">
        <f t="shared" ref="K40" si="86">K39*$C38</f>
        <v>3226931.3479999998</v>
      </c>
      <c r="L40" s="54">
        <f t="shared" ref="L40" si="87">L39*$C38</f>
        <v>3396769.84</v>
      </c>
    </row>
    <row r="41" spans="1:12">
      <c r="A41" s="102" t="s">
        <v>113</v>
      </c>
      <c r="B41" s="101" t="s">
        <v>1030</v>
      </c>
      <c r="C41" s="103">
        <f>'planilha REFERENCIA'!K483</f>
        <v>1439078.2</v>
      </c>
      <c r="D41" s="55" t="s">
        <v>1240</v>
      </c>
      <c r="E41" s="62">
        <v>0.05</v>
      </c>
      <c r="F41" s="62">
        <v>0.05</v>
      </c>
      <c r="G41" s="62">
        <v>0.1</v>
      </c>
      <c r="H41" s="62">
        <v>0.2</v>
      </c>
      <c r="I41" s="62">
        <v>0.25</v>
      </c>
      <c r="J41" s="62">
        <v>0.2</v>
      </c>
      <c r="K41" s="62">
        <v>0.1</v>
      </c>
      <c r="L41" s="62">
        <v>0.05</v>
      </c>
    </row>
    <row r="42" spans="1:12">
      <c r="A42" s="102"/>
      <c r="B42" s="101"/>
      <c r="C42" s="103"/>
      <c r="D42" s="55" t="s">
        <v>1241</v>
      </c>
      <c r="E42" s="53">
        <f>E41</f>
        <v>0.05</v>
      </c>
      <c r="F42" s="53">
        <f>E42+F41</f>
        <v>0.1</v>
      </c>
      <c r="G42" s="53">
        <f t="shared" ref="G42" si="88">F42+G41</f>
        <v>0.2</v>
      </c>
      <c r="H42" s="53">
        <f t="shared" ref="H42" si="89">G42+H41</f>
        <v>0.4</v>
      </c>
      <c r="I42" s="53">
        <f t="shared" ref="I42" si="90">H42+I41</f>
        <v>0.65</v>
      </c>
      <c r="J42" s="53">
        <f t="shared" ref="J42" si="91">I42+J41</f>
        <v>0.85000000000000009</v>
      </c>
      <c r="K42" s="53">
        <f t="shared" ref="K42" si="92">J42+K41</f>
        <v>0.95000000000000007</v>
      </c>
      <c r="L42" s="53">
        <f t="shared" ref="L42" si="93">K42+L41</f>
        <v>1</v>
      </c>
    </row>
    <row r="43" spans="1:12">
      <c r="A43" s="102"/>
      <c r="B43" s="101"/>
      <c r="C43" s="103"/>
      <c r="D43" s="55" t="s">
        <v>1242</v>
      </c>
      <c r="E43" s="54">
        <f>E42*$C41</f>
        <v>71953.91</v>
      </c>
      <c r="F43" s="54">
        <f t="shared" ref="F43" si="94">F42*$C41</f>
        <v>143907.82</v>
      </c>
      <c r="G43" s="54">
        <f t="shared" ref="G43" si="95">G42*$C41</f>
        <v>287815.64</v>
      </c>
      <c r="H43" s="54">
        <f t="shared" ref="H43" si="96">H42*$C41</f>
        <v>575631.28</v>
      </c>
      <c r="I43" s="54">
        <f t="shared" ref="I43" si="97">I42*$C41</f>
        <v>935400.83</v>
      </c>
      <c r="J43" s="54">
        <f t="shared" ref="J43" si="98">J42*$C41</f>
        <v>1223216.47</v>
      </c>
      <c r="K43" s="54">
        <f t="shared" ref="K43" si="99">K42*$C41</f>
        <v>1367124.29</v>
      </c>
      <c r="L43" s="54">
        <f t="shared" ref="L43" si="100">L42*$C41</f>
        <v>1439078.2</v>
      </c>
    </row>
    <row r="44" spans="1:12">
      <c r="A44" s="102" t="s">
        <v>1177</v>
      </c>
      <c r="B44" s="101" t="s">
        <v>1178</v>
      </c>
      <c r="C44" s="103">
        <f>'planilha REFERENCIA'!K621</f>
        <v>254701.52000000002</v>
      </c>
      <c r="D44" s="55" t="s">
        <v>1240</v>
      </c>
      <c r="E44" s="62">
        <v>0.125</v>
      </c>
      <c r="F44" s="62">
        <v>0.125</v>
      </c>
      <c r="G44" s="62">
        <v>0.125</v>
      </c>
      <c r="H44" s="62">
        <v>0.125</v>
      </c>
      <c r="I44" s="62">
        <v>0.125</v>
      </c>
      <c r="J44" s="62">
        <v>0.125</v>
      </c>
      <c r="K44" s="62">
        <v>0.125</v>
      </c>
      <c r="L44" s="62">
        <v>0.125</v>
      </c>
    </row>
    <row r="45" spans="1:12">
      <c r="A45" s="102"/>
      <c r="B45" s="101"/>
      <c r="C45" s="103"/>
      <c r="D45" s="55" t="s">
        <v>1241</v>
      </c>
      <c r="E45" s="53">
        <f>E44</f>
        <v>0.125</v>
      </c>
      <c r="F45" s="53">
        <f>E45+F44</f>
        <v>0.25</v>
      </c>
      <c r="G45" s="53">
        <f t="shared" ref="G45" si="101">F45+G44</f>
        <v>0.375</v>
      </c>
      <c r="H45" s="53">
        <f t="shared" ref="H45" si="102">G45+H44</f>
        <v>0.5</v>
      </c>
      <c r="I45" s="53">
        <f t="shared" ref="I45" si="103">H45+I44</f>
        <v>0.625</v>
      </c>
      <c r="J45" s="53">
        <f t="shared" ref="J45" si="104">I45+J44</f>
        <v>0.75</v>
      </c>
      <c r="K45" s="53">
        <f t="shared" ref="K45" si="105">J45+K44</f>
        <v>0.875</v>
      </c>
      <c r="L45" s="53">
        <f t="shared" ref="L45" si="106">K45+L44</f>
        <v>1</v>
      </c>
    </row>
    <row r="46" spans="1:12">
      <c r="A46" s="102"/>
      <c r="B46" s="101"/>
      <c r="C46" s="103"/>
      <c r="D46" s="55" t="s">
        <v>1242</v>
      </c>
      <c r="E46" s="54">
        <f>E45*$C44</f>
        <v>31837.690000000002</v>
      </c>
      <c r="F46" s="54">
        <f t="shared" ref="F46" si="107">F45*$C44</f>
        <v>63675.380000000005</v>
      </c>
      <c r="G46" s="54">
        <f t="shared" ref="G46" si="108">G45*$C44</f>
        <v>95513.07</v>
      </c>
      <c r="H46" s="54">
        <f t="shared" ref="H46" si="109">H45*$C44</f>
        <v>127350.76000000001</v>
      </c>
      <c r="I46" s="54">
        <f t="shared" ref="I46" si="110">I45*$C44</f>
        <v>159188.45000000001</v>
      </c>
      <c r="J46" s="54">
        <f t="shared" ref="J46" si="111">J45*$C44</f>
        <v>191026.14</v>
      </c>
      <c r="K46" s="54">
        <f t="shared" ref="K46" si="112">K45*$C44</f>
        <v>222863.83000000002</v>
      </c>
      <c r="L46" s="54">
        <f t="shared" ref="L46" si="113">L45*$C44</f>
        <v>254701.52000000002</v>
      </c>
    </row>
    <row r="47" spans="1:12">
      <c r="A47" s="102" t="s">
        <v>1182</v>
      </c>
      <c r="B47" s="101" t="s">
        <v>1183</v>
      </c>
      <c r="C47" s="103">
        <f>'planilha REFERENCIA'!K625</f>
        <v>29802.399999999998</v>
      </c>
      <c r="D47" s="55" t="s">
        <v>1240</v>
      </c>
      <c r="E47" s="62">
        <v>0</v>
      </c>
      <c r="F47" s="62">
        <v>0.05</v>
      </c>
      <c r="G47" s="62">
        <v>7.4999999999999997E-2</v>
      </c>
      <c r="H47" s="62">
        <v>0.1</v>
      </c>
      <c r="I47" s="62">
        <v>0.1</v>
      </c>
      <c r="J47" s="62">
        <v>0.1</v>
      </c>
      <c r="K47" s="62">
        <v>0.3</v>
      </c>
      <c r="L47" s="62">
        <v>0.27500000000000002</v>
      </c>
    </row>
    <row r="48" spans="1:12">
      <c r="A48" s="102"/>
      <c r="B48" s="101"/>
      <c r="C48" s="103"/>
      <c r="D48" s="55" t="s">
        <v>1241</v>
      </c>
      <c r="E48" s="53">
        <f>E47</f>
        <v>0</v>
      </c>
      <c r="F48" s="53">
        <f>E48+F47</f>
        <v>0.05</v>
      </c>
      <c r="G48" s="53">
        <f t="shared" ref="G48" si="114">F48+G47</f>
        <v>0.125</v>
      </c>
      <c r="H48" s="53">
        <f t="shared" ref="H48" si="115">G48+H47</f>
        <v>0.22500000000000001</v>
      </c>
      <c r="I48" s="53">
        <f t="shared" ref="I48" si="116">H48+I47</f>
        <v>0.32500000000000001</v>
      </c>
      <c r="J48" s="53">
        <f t="shared" ref="J48" si="117">I48+J47</f>
        <v>0.42500000000000004</v>
      </c>
      <c r="K48" s="53">
        <f t="shared" ref="K48" si="118">J48+K47</f>
        <v>0.72500000000000009</v>
      </c>
      <c r="L48" s="53">
        <f t="shared" ref="L48" si="119">K48+L47</f>
        <v>1</v>
      </c>
    </row>
    <row r="49" spans="1:12">
      <c r="A49" s="102"/>
      <c r="B49" s="101"/>
      <c r="C49" s="103"/>
      <c r="D49" s="55" t="s">
        <v>1242</v>
      </c>
      <c r="E49" s="54">
        <f>E48*$C47</f>
        <v>0</v>
      </c>
      <c r="F49" s="54">
        <f t="shared" ref="F49" si="120">F48*$C47</f>
        <v>1490.12</v>
      </c>
      <c r="G49" s="54">
        <f t="shared" ref="G49" si="121">G48*$C47</f>
        <v>3725.2999999999997</v>
      </c>
      <c r="H49" s="54">
        <f t="shared" ref="H49" si="122">H48*$C47</f>
        <v>6705.54</v>
      </c>
      <c r="I49" s="54">
        <f t="shared" ref="I49" si="123">I48*$C47</f>
        <v>9685.7799999999988</v>
      </c>
      <c r="J49" s="54">
        <f t="shared" ref="J49" si="124">J48*$C47</f>
        <v>12666.02</v>
      </c>
      <c r="K49" s="54">
        <f t="shared" ref="K49" si="125">K48*$C47</f>
        <v>21606.74</v>
      </c>
      <c r="L49" s="54">
        <f t="shared" ref="L49" si="126">L48*$C47</f>
        <v>29802.399999999998</v>
      </c>
    </row>
  </sheetData>
  <sheetProtection password="9918" sheet="1" objects="1" scenarios="1"/>
  <mergeCells count="40">
    <mergeCell ref="C12:C15"/>
    <mergeCell ref="C8:C11"/>
    <mergeCell ref="C31:C34"/>
    <mergeCell ref="C28:C30"/>
    <mergeCell ref="C25:C27"/>
    <mergeCell ref="C22:C24"/>
    <mergeCell ref="C19:C21"/>
    <mergeCell ref="C16:C18"/>
    <mergeCell ref="A16:A18"/>
    <mergeCell ref="B16:B18"/>
    <mergeCell ref="A12:A15"/>
    <mergeCell ref="B12:B15"/>
    <mergeCell ref="A8:B11"/>
    <mergeCell ref="C47:C49"/>
    <mergeCell ref="C44:C46"/>
    <mergeCell ref="C41:C43"/>
    <mergeCell ref="C38:C40"/>
    <mergeCell ref="C35:C37"/>
    <mergeCell ref="A25:A27"/>
    <mergeCell ref="B25:B27"/>
    <mergeCell ref="A22:A24"/>
    <mergeCell ref="B22:B24"/>
    <mergeCell ref="A19:A21"/>
    <mergeCell ref="B19:B21"/>
    <mergeCell ref="A2:J2"/>
    <mergeCell ref="A3:J3"/>
    <mergeCell ref="B47:B49"/>
    <mergeCell ref="A47:A49"/>
    <mergeCell ref="A44:A46"/>
    <mergeCell ref="B44:B46"/>
    <mergeCell ref="A41:A43"/>
    <mergeCell ref="B41:B43"/>
    <mergeCell ref="A38:A40"/>
    <mergeCell ref="B38:B40"/>
    <mergeCell ref="A35:A37"/>
    <mergeCell ref="B35:B37"/>
    <mergeCell ref="A31:A34"/>
    <mergeCell ref="B31:B34"/>
    <mergeCell ref="A28:A30"/>
    <mergeCell ref="B28:B30"/>
  </mergeCells>
  <pageMargins left="0.51181102362204722" right="0.51181102362204722" top="0.78740157480314965" bottom="0.78740157480314965" header="0.19685039370078741" footer="0.31496062992125984"/>
  <pageSetup paperSize="9" scale="69" fitToHeight="0" orientation="landscape" r:id="rId1"/>
  <headerFooter>
    <oddHeader>&amp;L&amp;G&amp;C&amp;"Arial,Negrito"&amp;12SUPERINTENDENCIA DE ÁGUA E ESGOTOS DE ITUIUTABA MG
SETOR DE PROJETOS E OBRAS
CRONOGRAMA FISICO FINANCEIRO DE REFERENCIA
CONCORRENCIA Nº 03/2019</oddHeader>
    <oddFooter>Página &amp;P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planilha REFERENCIA</vt:lpstr>
      <vt:lpstr>BDI1 referencia</vt:lpstr>
      <vt:lpstr>BDI2 referencia</vt:lpstr>
      <vt:lpstr>CFF referencia</vt:lpstr>
      <vt:lpstr>'planilha REFERENCIA'!Area_de_impressao</vt:lpstr>
      <vt:lpstr>'planilha REFERENCIA'!Titulos_de_impressao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 SAE</dc:creator>
  <cp:lastModifiedBy>Avell</cp:lastModifiedBy>
  <cp:lastPrinted>2019-08-30T18:58:48Z</cp:lastPrinted>
  <dcterms:created xsi:type="dcterms:W3CDTF">2017-11-29T17:02:32Z</dcterms:created>
  <dcterms:modified xsi:type="dcterms:W3CDTF">2019-09-26T12:10:03Z</dcterms:modified>
</cp:coreProperties>
</file>